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8010" tabRatio="843" activeTab="0"/>
  </bookViews>
  <sheets>
    <sheet name="Короб световой" sheetId="1" r:id="rId1"/>
    <sheet name="Буквы не световые" sheetId="2" r:id="rId2"/>
    <sheet name="Буквы световые" sheetId="3" r:id="rId3"/>
    <sheet name="Вывески" sheetId="4" r:id="rId4"/>
    <sheet name="Таблички" sheetId="5" r:id="rId5"/>
    <sheet name="Информационные стенды" sheetId="6" r:id="rId6"/>
    <sheet name="Штендер" sheetId="7" r:id="rId7"/>
    <sheet name="Плотерная резка" sheetId="8" r:id="rId8"/>
    <sheet name="Широкоформатная печать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<sst xmlns="http://schemas.openxmlformats.org/spreadsheetml/2006/main" count="405" uniqueCount="261">
  <si>
    <t>Материал</t>
  </si>
  <si>
    <t>Наименование</t>
  </si>
  <si>
    <t>Офисная табличка 300х100 ПВХ 2-3мм, oracal, orajet</t>
  </si>
  <si>
    <t>400р./шт</t>
  </si>
  <si>
    <t>Режимная табличка ПВХ 3мм, 300х400мм oracal, orajet</t>
  </si>
  <si>
    <t>Режимная табличка Оргстекло прозрачное, обратная закатка 3мм, 300х400мм oracal, orajet</t>
  </si>
  <si>
    <t>900р./шт</t>
  </si>
  <si>
    <t>Адресная с овалом 700х250 мм цинк</t>
  </si>
  <si>
    <t>Адресная прямая 700х200 мм цинк</t>
  </si>
  <si>
    <t>Адресная таблички 300х300 мм цинк</t>
  </si>
  <si>
    <t>Ритуальная табличка 250х160 мм, цинк+oracal 641 2 слоя+ламинация</t>
  </si>
  <si>
    <t>Сумма</t>
  </si>
  <si>
    <t>Карман плоский A4 ПЭТ</t>
  </si>
  <si>
    <t>Карман объёмный A4 ПЭТ</t>
  </si>
  <si>
    <t>Плотерная резка</t>
  </si>
  <si>
    <t>Выборка</t>
  </si>
  <si>
    <t>Монтажка</t>
  </si>
  <si>
    <t>р.п.м</t>
  </si>
  <si>
    <t>р.кв.м</t>
  </si>
  <si>
    <t>Минимальная сумма заказа 1000 р.</t>
  </si>
  <si>
    <t>Сложность шрифта влияет на стоимость и срок изготовления</t>
  </si>
  <si>
    <t>Срок изготовление от 3 до 10 дней</t>
  </si>
  <si>
    <t>Блок питания считается отдельно, взависимости от нагрузки</t>
  </si>
  <si>
    <t>Принимаем индивидуальные заказы на буквы из нержавеющей стали и алюминия</t>
  </si>
  <si>
    <t>90р. См высоты</t>
  </si>
  <si>
    <t>110р. См высоты</t>
  </si>
  <si>
    <t>КОРОБ СВЕТОВОЙ</t>
  </si>
  <si>
    <t>8(962)957-94-72, 8(926)737-94-83
ra_vek@mail.ru
Кочетков Иван</t>
  </si>
  <si>
    <t>ПВХ + акрил + пленка 641 + АЛС + элькамет</t>
  </si>
  <si>
    <t>Клеенная из ПВХ 2/3/5 мм</t>
  </si>
  <si>
    <t>Примечание:</t>
  </si>
  <si>
    <t>Срок изготовление от 3 до 7 дней</t>
  </si>
  <si>
    <t>Лицо акрил + пленка + светодиоды, торец АЛС + элькамет</t>
  </si>
  <si>
    <t>Лицо акрил + пленка + светодиоды, торец клеенный ПВХ + пленка</t>
  </si>
  <si>
    <t>БУКВЫ ОБЪЕМНЫЕ СВЕТОВЫЕ</t>
  </si>
  <si>
    <t>ВЫВЕСКИ</t>
  </si>
  <si>
    <t>Офисная табличка 300х100 Оргстекло прозрачное, обратная закатка oracal, orajet</t>
  </si>
  <si>
    <t>Минимальный заказ фрезерованной продукции - 2000 руб.</t>
  </si>
  <si>
    <t>Срок изготовление от 3 до 5 дней</t>
  </si>
  <si>
    <t>ТАБЛИЧКИ</t>
  </si>
  <si>
    <t>Другое основание стендов расчитывается индивидуально</t>
  </si>
  <si>
    <t>ИНФОРМАЦИОННЫЕ СТЕНДЫ</t>
  </si>
  <si>
    <t>ШТЕНДЕР</t>
  </si>
  <si>
    <t>Цены указаны в рублях</t>
  </si>
  <si>
    <t>Штендеры арочные или прямоугольные</t>
  </si>
  <si>
    <t>Срок изготовление от 2 до 4 дней</t>
  </si>
  <si>
    <t>ПЛОТТЕРНАЯ РЕЗКА</t>
  </si>
  <si>
    <t>Пленка 641</t>
  </si>
  <si>
    <t>Пленка 8500</t>
  </si>
  <si>
    <t>Пленка 6510</t>
  </si>
  <si>
    <t>Пленка 3100</t>
  </si>
  <si>
    <t>Короба сложных форм расчитываются индивидуально</t>
  </si>
  <si>
    <t>Размер Сотового поликарбоната 12000х2100 мм</t>
  </si>
  <si>
    <t>Размер Композита 4000х1500 мм</t>
  </si>
  <si>
    <t>Размеры ПВХ и Акрила 3000х2000 мм</t>
  </si>
  <si>
    <r>
      <rPr>
        <sz val="12"/>
        <color indexed="10"/>
        <rFont val="Times New Roman"/>
        <family val="1"/>
      </rPr>
      <t>Короб "фрезерованный композит"</t>
    </r>
    <r>
      <rPr>
        <sz val="12"/>
        <color indexed="8"/>
        <rFont val="Times New Roman"/>
        <family val="1"/>
      </rPr>
      <t xml:space="preserve"> + акрил + лампы/светодиоды</t>
    </r>
  </si>
  <si>
    <r>
      <rPr>
        <sz val="12"/>
        <color indexed="10"/>
        <rFont val="Times New Roman"/>
        <family val="1"/>
      </rPr>
      <t>Лицо для короба акрил</t>
    </r>
    <r>
      <rPr>
        <sz val="12"/>
        <color indexed="8"/>
        <rFont val="Times New Roman"/>
        <family val="1"/>
      </rPr>
      <t>+8500 3мм</t>
    </r>
  </si>
  <si>
    <r>
      <rPr>
        <sz val="12"/>
        <color indexed="10"/>
        <rFont val="Times New Roman"/>
        <family val="1"/>
      </rPr>
      <t>Профиль 20х20мм</t>
    </r>
    <r>
      <rPr>
        <sz val="12"/>
        <color indexed="8"/>
        <rFont val="Times New Roman"/>
        <family val="1"/>
      </rPr>
      <t xml:space="preserve"> + акрил + пленка </t>
    </r>
    <r>
      <rPr>
        <sz val="12"/>
        <color indexed="10"/>
        <rFont val="Times New Roman"/>
        <family val="1"/>
      </rPr>
      <t xml:space="preserve">360dpi </t>
    </r>
    <r>
      <rPr>
        <sz val="12"/>
        <color indexed="8"/>
        <rFont val="Times New Roman"/>
        <family val="1"/>
      </rPr>
      <t>+ лампы/светодиоды</t>
    </r>
  </si>
  <si>
    <r>
      <rPr>
        <sz val="12"/>
        <color indexed="10"/>
        <rFont val="Times New Roman"/>
        <family val="1"/>
      </rPr>
      <t>Профиль 20х20мм</t>
    </r>
    <r>
      <rPr>
        <sz val="12"/>
        <color indexed="8"/>
        <rFont val="Times New Roman"/>
        <family val="1"/>
      </rPr>
      <t xml:space="preserve"> + акрил + пленка </t>
    </r>
    <r>
      <rPr>
        <sz val="12"/>
        <color indexed="10"/>
        <rFont val="Times New Roman"/>
        <family val="1"/>
      </rPr>
      <t>720dpi</t>
    </r>
    <r>
      <rPr>
        <sz val="12"/>
        <color indexed="8"/>
        <rFont val="Times New Roman"/>
        <family val="1"/>
      </rPr>
      <t xml:space="preserve"> + лампы/светодиоды</t>
    </r>
  </si>
  <si>
    <r>
      <rPr>
        <sz val="12"/>
        <color indexed="10"/>
        <rFont val="Times New Roman"/>
        <family val="1"/>
      </rPr>
      <t>Профиль 20х20мм</t>
    </r>
    <r>
      <rPr>
        <sz val="12"/>
        <color indexed="8"/>
        <rFont val="Times New Roman"/>
        <family val="1"/>
      </rPr>
      <t xml:space="preserve"> + акрил + пленка</t>
    </r>
    <r>
      <rPr>
        <sz val="12"/>
        <color indexed="10"/>
        <rFont val="Times New Roman"/>
        <family val="1"/>
      </rPr>
      <t xml:space="preserve"> 1440dpi</t>
    </r>
    <r>
      <rPr>
        <sz val="12"/>
        <color indexed="8"/>
        <rFont val="Times New Roman"/>
        <family val="1"/>
      </rPr>
      <t xml:space="preserve"> + лампы/светодиоды</t>
    </r>
  </si>
  <si>
    <r>
      <rPr>
        <sz val="12"/>
        <color indexed="10"/>
        <rFont val="Times New Roman"/>
        <family val="1"/>
      </rPr>
      <t>Профиль 20х20мм</t>
    </r>
    <r>
      <rPr>
        <sz val="12"/>
        <color indexed="8"/>
        <rFont val="Times New Roman"/>
        <family val="1"/>
      </rPr>
      <t xml:space="preserve"> + акрил + пленка</t>
    </r>
    <r>
      <rPr>
        <sz val="12"/>
        <color indexed="10"/>
        <rFont val="Times New Roman"/>
        <family val="1"/>
      </rPr>
      <t xml:space="preserve"> 8500</t>
    </r>
    <r>
      <rPr>
        <sz val="12"/>
        <color indexed="8"/>
        <rFont val="Times New Roman"/>
        <family val="1"/>
      </rPr>
      <t xml:space="preserve"> + лампы/светодиоды</t>
    </r>
  </si>
  <si>
    <t>БУКВЫ ОБЪЕМНЫЕ  НЕСВЕТОВЫЕ</t>
  </si>
  <si>
    <t>БУКВЫ ПЛОСКИЕ  НЕСВЕТОВЫЕ</t>
  </si>
  <si>
    <t>Дистанционные держатели включены в стоимость букв</t>
  </si>
  <si>
    <t>Сумма лампы</t>
  </si>
  <si>
    <t>Сумма диоды</t>
  </si>
  <si>
    <r>
      <rPr>
        <sz val="12"/>
        <color indexed="10"/>
        <rFont val="Times New Roman"/>
        <family val="1"/>
      </rPr>
      <t>Профиль 15х15мм</t>
    </r>
    <r>
      <rPr>
        <sz val="12"/>
        <color indexed="8"/>
        <rFont val="Times New Roman"/>
        <family val="1"/>
      </rPr>
      <t xml:space="preserve"> + поликарбонат 4 + пленка</t>
    </r>
    <r>
      <rPr>
        <sz val="12"/>
        <color indexed="10"/>
        <rFont val="Times New Roman"/>
        <family val="1"/>
      </rPr>
      <t xml:space="preserve"> 360dpi</t>
    </r>
    <r>
      <rPr>
        <sz val="12"/>
        <color indexed="8"/>
        <rFont val="Times New Roman"/>
        <family val="1"/>
      </rPr>
      <t xml:space="preserve"> + лампы/светодиоды</t>
    </r>
  </si>
  <si>
    <r>
      <rPr>
        <sz val="12"/>
        <color indexed="10"/>
        <rFont val="Times New Roman"/>
        <family val="1"/>
      </rPr>
      <t>Профиль 15х15мм</t>
    </r>
    <r>
      <rPr>
        <sz val="12"/>
        <color indexed="8"/>
        <rFont val="Times New Roman"/>
        <family val="1"/>
      </rPr>
      <t xml:space="preserve"> + поликарбонат 4 + пленка </t>
    </r>
    <r>
      <rPr>
        <sz val="12"/>
        <color indexed="10"/>
        <rFont val="Times New Roman"/>
        <family val="1"/>
      </rPr>
      <t>720dpi</t>
    </r>
    <r>
      <rPr>
        <sz val="12"/>
        <color indexed="8"/>
        <rFont val="Times New Roman"/>
        <family val="1"/>
      </rPr>
      <t xml:space="preserve"> + лампы/светодиоды</t>
    </r>
  </si>
  <si>
    <r>
      <rPr>
        <sz val="12"/>
        <color indexed="10"/>
        <rFont val="Times New Roman"/>
        <family val="1"/>
      </rPr>
      <t>Профиль 15х15мм</t>
    </r>
    <r>
      <rPr>
        <sz val="12"/>
        <color indexed="8"/>
        <rFont val="Times New Roman"/>
        <family val="1"/>
      </rPr>
      <t xml:space="preserve"> + поликарбонат 4 + пленка </t>
    </r>
    <r>
      <rPr>
        <sz val="12"/>
        <color indexed="10"/>
        <rFont val="Times New Roman"/>
        <family val="1"/>
      </rPr>
      <t>1440dpi</t>
    </r>
    <r>
      <rPr>
        <sz val="12"/>
        <color indexed="8"/>
        <rFont val="Times New Roman"/>
        <family val="1"/>
      </rPr>
      <t xml:space="preserve"> + лампы/светодиоды</t>
    </r>
  </si>
  <si>
    <r>
      <rPr>
        <sz val="12"/>
        <color indexed="10"/>
        <rFont val="Times New Roman"/>
        <family val="1"/>
      </rPr>
      <t>Профиль 15х15мм</t>
    </r>
    <r>
      <rPr>
        <sz val="12"/>
        <color indexed="8"/>
        <rFont val="Times New Roman"/>
        <family val="1"/>
      </rPr>
      <t xml:space="preserve"> + поликарбонат 4 + пленка 8500 + лампы/светодиоды</t>
    </r>
  </si>
  <si>
    <r>
      <rPr>
        <sz val="12"/>
        <color indexed="10"/>
        <rFont val="Times New Roman"/>
        <family val="1"/>
      </rPr>
      <t>Профиль 15х15мм</t>
    </r>
    <r>
      <rPr>
        <sz val="12"/>
        <color indexed="8"/>
        <rFont val="Times New Roman"/>
        <family val="1"/>
      </rPr>
      <t xml:space="preserve"> + поликарбонат 6 + пленка</t>
    </r>
    <r>
      <rPr>
        <sz val="12"/>
        <color indexed="10"/>
        <rFont val="Times New Roman"/>
        <family val="1"/>
      </rPr>
      <t xml:space="preserve"> 360dpi</t>
    </r>
    <r>
      <rPr>
        <sz val="12"/>
        <color indexed="8"/>
        <rFont val="Times New Roman"/>
        <family val="1"/>
      </rPr>
      <t xml:space="preserve"> + лампы/светодиоды</t>
    </r>
  </si>
  <si>
    <r>
      <rPr>
        <sz val="12"/>
        <color indexed="10"/>
        <rFont val="Times New Roman"/>
        <family val="1"/>
      </rPr>
      <t>Профиль 15х15мм</t>
    </r>
    <r>
      <rPr>
        <sz val="12"/>
        <color indexed="8"/>
        <rFont val="Times New Roman"/>
        <family val="1"/>
      </rPr>
      <t xml:space="preserve"> + поликарбонат 6 + пленка </t>
    </r>
    <r>
      <rPr>
        <sz val="12"/>
        <color indexed="10"/>
        <rFont val="Times New Roman"/>
        <family val="1"/>
      </rPr>
      <t>720dpi</t>
    </r>
    <r>
      <rPr>
        <sz val="12"/>
        <color indexed="8"/>
        <rFont val="Times New Roman"/>
        <family val="1"/>
      </rPr>
      <t xml:space="preserve"> + лампы/светодиоды</t>
    </r>
  </si>
  <si>
    <r>
      <rPr>
        <sz val="12"/>
        <color indexed="10"/>
        <rFont val="Times New Roman"/>
        <family val="1"/>
      </rPr>
      <t>Профиль 15х15мм</t>
    </r>
    <r>
      <rPr>
        <sz val="12"/>
        <color indexed="8"/>
        <rFont val="Times New Roman"/>
        <family val="1"/>
      </rPr>
      <t xml:space="preserve"> + поликарбонат 6 + пленка </t>
    </r>
    <r>
      <rPr>
        <sz val="12"/>
        <color indexed="10"/>
        <rFont val="Times New Roman"/>
        <family val="1"/>
      </rPr>
      <t>1440dpi</t>
    </r>
    <r>
      <rPr>
        <sz val="12"/>
        <color indexed="8"/>
        <rFont val="Times New Roman"/>
        <family val="1"/>
      </rPr>
      <t xml:space="preserve"> + лампы/светодиоды</t>
    </r>
  </si>
  <si>
    <r>
      <rPr>
        <sz val="12"/>
        <color indexed="10"/>
        <rFont val="Times New Roman"/>
        <family val="1"/>
      </rPr>
      <t>Профиль 15х15мм</t>
    </r>
    <r>
      <rPr>
        <sz val="12"/>
        <color indexed="8"/>
        <rFont val="Times New Roman"/>
        <family val="1"/>
      </rPr>
      <t xml:space="preserve"> + поликарбонат 6 + пленка 8500 + лампы/светодиоды</t>
    </r>
  </si>
  <si>
    <r>
      <rPr>
        <sz val="12"/>
        <color indexed="10"/>
        <rFont val="Times New Roman"/>
        <family val="1"/>
      </rPr>
      <t>Профиль 15х15мм</t>
    </r>
    <r>
      <rPr>
        <sz val="12"/>
        <color indexed="8"/>
        <rFont val="Times New Roman"/>
        <family val="1"/>
      </rPr>
      <t xml:space="preserve"> + акрил + пленка </t>
    </r>
    <r>
      <rPr>
        <sz val="12"/>
        <color indexed="10"/>
        <rFont val="Times New Roman"/>
        <family val="1"/>
      </rPr>
      <t xml:space="preserve">360dpi </t>
    </r>
    <r>
      <rPr>
        <sz val="12"/>
        <color indexed="8"/>
        <rFont val="Times New Roman"/>
        <family val="1"/>
      </rPr>
      <t>+ лампы/светодиоды</t>
    </r>
  </si>
  <si>
    <r>
      <rPr>
        <sz val="12"/>
        <color indexed="10"/>
        <rFont val="Times New Roman"/>
        <family val="1"/>
      </rPr>
      <t>Профиль 15х15мм</t>
    </r>
    <r>
      <rPr>
        <sz val="12"/>
        <color indexed="8"/>
        <rFont val="Times New Roman"/>
        <family val="1"/>
      </rPr>
      <t xml:space="preserve"> + акрил + пленка </t>
    </r>
    <r>
      <rPr>
        <sz val="12"/>
        <color indexed="10"/>
        <rFont val="Times New Roman"/>
        <family val="1"/>
      </rPr>
      <t>720dpi</t>
    </r>
    <r>
      <rPr>
        <sz val="12"/>
        <color indexed="8"/>
        <rFont val="Times New Roman"/>
        <family val="1"/>
      </rPr>
      <t xml:space="preserve"> + лампы/светодиоды</t>
    </r>
  </si>
  <si>
    <r>
      <rPr>
        <sz val="12"/>
        <color indexed="10"/>
        <rFont val="Times New Roman"/>
        <family val="1"/>
      </rPr>
      <t>Профиль 15х15мм</t>
    </r>
    <r>
      <rPr>
        <sz val="12"/>
        <color indexed="8"/>
        <rFont val="Times New Roman"/>
        <family val="1"/>
      </rPr>
      <t xml:space="preserve"> + акрил + пленка</t>
    </r>
    <r>
      <rPr>
        <sz val="12"/>
        <color indexed="10"/>
        <rFont val="Times New Roman"/>
        <family val="1"/>
      </rPr>
      <t xml:space="preserve"> 1440dpi</t>
    </r>
    <r>
      <rPr>
        <sz val="12"/>
        <color indexed="8"/>
        <rFont val="Times New Roman"/>
        <family val="1"/>
      </rPr>
      <t xml:space="preserve"> + лампы/светодиоды</t>
    </r>
  </si>
  <si>
    <r>
      <rPr>
        <sz val="12"/>
        <color indexed="10"/>
        <rFont val="Times New Roman"/>
        <family val="1"/>
      </rPr>
      <t>Профиль 15х15мм</t>
    </r>
    <r>
      <rPr>
        <sz val="12"/>
        <color indexed="8"/>
        <rFont val="Times New Roman"/>
        <family val="1"/>
      </rPr>
      <t xml:space="preserve"> + акрил + пленка</t>
    </r>
    <r>
      <rPr>
        <sz val="12"/>
        <color indexed="10"/>
        <rFont val="Times New Roman"/>
        <family val="1"/>
      </rPr>
      <t xml:space="preserve"> 8500</t>
    </r>
    <r>
      <rPr>
        <sz val="12"/>
        <color indexed="8"/>
        <rFont val="Times New Roman"/>
        <family val="1"/>
      </rPr>
      <t xml:space="preserve"> + лампы/светодиоды</t>
    </r>
  </si>
  <si>
    <r>
      <rPr>
        <sz val="12"/>
        <color indexed="10"/>
        <rFont val="Times New Roman"/>
        <family val="1"/>
      </rPr>
      <t>Профиль 20х20мм</t>
    </r>
    <r>
      <rPr>
        <sz val="12"/>
        <color indexed="8"/>
        <rFont val="Times New Roman"/>
        <family val="1"/>
      </rPr>
      <t xml:space="preserve"> + поликарбонат 4 + пленка</t>
    </r>
    <r>
      <rPr>
        <sz val="12"/>
        <color indexed="10"/>
        <rFont val="Times New Roman"/>
        <family val="1"/>
      </rPr>
      <t xml:space="preserve"> 360dpi</t>
    </r>
    <r>
      <rPr>
        <sz val="12"/>
        <color indexed="8"/>
        <rFont val="Times New Roman"/>
        <family val="1"/>
      </rPr>
      <t xml:space="preserve"> + лампы/светодиоды</t>
    </r>
  </si>
  <si>
    <r>
      <rPr>
        <sz val="12"/>
        <color indexed="10"/>
        <rFont val="Times New Roman"/>
        <family val="1"/>
      </rPr>
      <t>Профиль 20х20мм</t>
    </r>
    <r>
      <rPr>
        <sz val="12"/>
        <color indexed="8"/>
        <rFont val="Times New Roman"/>
        <family val="1"/>
      </rPr>
      <t xml:space="preserve"> + поликарбонат 4 + пленка </t>
    </r>
    <r>
      <rPr>
        <sz val="12"/>
        <color indexed="10"/>
        <rFont val="Times New Roman"/>
        <family val="1"/>
      </rPr>
      <t>720dpi</t>
    </r>
    <r>
      <rPr>
        <sz val="12"/>
        <color indexed="8"/>
        <rFont val="Times New Roman"/>
        <family val="1"/>
      </rPr>
      <t xml:space="preserve"> + лампы/светодиоды</t>
    </r>
  </si>
  <si>
    <r>
      <rPr>
        <sz val="12"/>
        <color indexed="10"/>
        <rFont val="Times New Roman"/>
        <family val="1"/>
      </rPr>
      <t>Профиль 20х20мм</t>
    </r>
    <r>
      <rPr>
        <sz val="12"/>
        <color indexed="8"/>
        <rFont val="Times New Roman"/>
        <family val="1"/>
      </rPr>
      <t xml:space="preserve"> + поликарбонат 4 + пленка </t>
    </r>
    <r>
      <rPr>
        <sz val="12"/>
        <color indexed="10"/>
        <rFont val="Times New Roman"/>
        <family val="1"/>
      </rPr>
      <t>1440dpi</t>
    </r>
    <r>
      <rPr>
        <sz val="12"/>
        <color indexed="8"/>
        <rFont val="Times New Roman"/>
        <family val="1"/>
      </rPr>
      <t xml:space="preserve"> + лампы/светодиоды</t>
    </r>
  </si>
  <si>
    <r>
      <rPr>
        <sz val="12"/>
        <color indexed="10"/>
        <rFont val="Times New Roman"/>
        <family val="1"/>
      </rPr>
      <t>Профиль 20х20мм</t>
    </r>
    <r>
      <rPr>
        <sz val="12"/>
        <color indexed="8"/>
        <rFont val="Times New Roman"/>
        <family val="1"/>
      </rPr>
      <t xml:space="preserve"> + поликарбонат 4 + пленка 8500 + лампы/светодиоды</t>
    </r>
  </si>
  <si>
    <r>
      <rPr>
        <sz val="12"/>
        <color indexed="10"/>
        <rFont val="Times New Roman"/>
        <family val="1"/>
      </rPr>
      <t>Профиль 20х20мм</t>
    </r>
    <r>
      <rPr>
        <sz val="12"/>
        <color indexed="8"/>
        <rFont val="Times New Roman"/>
        <family val="1"/>
      </rPr>
      <t xml:space="preserve"> + поликарбонат 6 + пленка</t>
    </r>
    <r>
      <rPr>
        <sz val="12"/>
        <color indexed="10"/>
        <rFont val="Times New Roman"/>
        <family val="1"/>
      </rPr>
      <t xml:space="preserve"> 360dpi</t>
    </r>
    <r>
      <rPr>
        <sz val="12"/>
        <color indexed="8"/>
        <rFont val="Times New Roman"/>
        <family val="1"/>
      </rPr>
      <t xml:space="preserve"> + лампы/светодиоды</t>
    </r>
  </si>
  <si>
    <r>
      <rPr>
        <sz val="12"/>
        <color indexed="10"/>
        <rFont val="Times New Roman"/>
        <family val="1"/>
      </rPr>
      <t>Профиль 20х20мм</t>
    </r>
    <r>
      <rPr>
        <sz val="12"/>
        <color indexed="8"/>
        <rFont val="Times New Roman"/>
        <family val="1"/>
      </rPr>
      <t xml:space="preserve"> + поликарбонат 6 + пленка </t>
    </r>
    <r>
      <rPr>
        <sz val="12"/>
        <color indexed="10"/>
        <rFont val="Times New Roman"/>
        <family val="1"/>
      </rPr>
      <t>720dpi</t>
    </r>
    <r>
      <rPr>
        <sz val="12"/>
        <color indexed="8"/>
        <rFont val="Times New Roman"/>
        <family val="1"/>
      </rPr>
      <t xml:space="preserve"> + лампы/светодиоды</t>
    </r>
  </si>
  <si>
    <r>
      <rPr>
        <sz val="12"/>
        <color indexed="10"/>
        <rFont val="Times New Roman"/>
        <family val="1"/>
      </rPr>
      <t>Профиль 20х20мм</t>
    </r>
    <r>
      <rPr>
        <sz val="12"/>
        <color indexed="8"/>
        <rFont val="Times New Roman"/>
        <family val="1"/>
      </rPr>
      <t xml:space="preserve"> + поликарбонат 6 + пленка </t>
    </r>
    <r>
      <rPr>
        <sz val="12"/>
        <color indexed="10"/>
        <rFont val="Times New Roman"/>
        <family val="1"/>
      </rPr>
      <t>1440dpi</t>
    </r>
    <r>
      <rPr>
        <sz val="12"/>
        <color indexed="8"/>
        <rFont val="Times New Roman"/>
        <family val="1"/>
      </rPr>
      <t xml:space="preserve"> + лампы/светодиоды</t>
    </r>
  </si>
  <si>
    <r>
      <rPr>
        <sz val="12"/>
        <color indexed="10"/>
        <rFont val="Times New Roman"/>
        <family val="1"/>
      </rPr>
      <t>Профиль 20х20мм</t>
    </r>
    <r>
      <rPr>
        <sz val="12"/>
        <color indexed="8"/>
        <rFont val="Times New Roman"/>
        <family val="1"/>
      </rPr>
      <t xml:space="preserve"> + поликарбонат 6 + пленка 8500 + лампы/светодиоды</t>
    </r>
  </si>
  <si>
    <r>
      <rPr>
        <sz val="12"/>
        <color indexed="10"/>
        <rFont val="Times New Roman"/>
        <family val="1"/>
      </rPr>
      <t>Квадропрофиль 90 мм</t>
    </r>
    <r>
      <rPr>
        <sz val="12"/>
        <color indexed="8"/>
        <rFont val="Times New Roman"/>
        <family val="1"/>
      </rPr>
      <t xml:space="preserve"> + поликарбонат 4 + пленка 360dpi</t>
    </r>
  </si>
  <si>
    <r>
      <rPr>
        <sz val="12"/>
        <color indexed="10"/>
        <rFont val="Times New Roman"/>
        <family val="1"/>
      </rPr>
      <t>Квадропрофиль 90 мм</t>
    </r>
    <r>
      <rPr>
        <sz val="12"/>
        <color indexed="8"/>
        <rFont val="Times New Roman"/>
        <family val="1"/>
      </rPr>
      <t xml:space="preserve"> + поликарбонат 4 + пленка 720dpi</t>
    </r>
  </si>
  <si>
    <r>
      <rPr>
        <sz val="12"/>
        <color indexed="10"/>
        <rFont val="Times New Roman"/>
        <family val="1"/>
      </rPr>
      <t>Квадропрофиль 90 мм</t>
    </r>
    <r>
      <rPr>
        <sz val="12"/>
        <color indexed="8"/>
        <rFont val="Times New Roman"/>
        <family val="1"/>
      </rPr>
      <t xml:space="preserve"> + поликарбонат 4 + пленка 1440dpi</t>
    </r>
  </si>
  <si>
    <r>
      <rPr>
        <sz val="12"/>
        <color indexed="10"/>
        <rFont val="Times New Roman"/>
        <family val="1"/>
      </rPr>
      <t>Квадропрофиль 90 мм</t>
    </r>
    <r>
      <rPr>
        <sz val="12"/>
        <color indexed="8"/>
        <rFont val="Times New Roman"/>
        <family val="1"/>
      </rPr>
      <t xml:space="preserve"> + поликарбонат 4 + пленка 8500</t>
    </r>
  </si>
  <si>
    <r>
      <rPr>
        <sz val="12"/>
        <color indexed="10"/>
        <rFont val="Times New Roman"/>
        <family val="1"/>
      </rPr>
      <t>Квадропрофиль 90 мм</t>
    </r>
    <r>
      <rPr>
        <sz val="12"/>
        <color indexed="8"/>
        <rFont val="Times New Roman"/>
        <family val="1"/>
      </rPr>
      <t xml:space="preserve"> + акрил + пленка 360dpi</t>
    </r>
  </si>
  <si>
    <r>
      <rPr>
        <sz val="12"/>
        <color indexed="10"/>
        <rFont val="Times New Roman"/>
        <family val="1"/>
      </rPr>
      <t>Квадропрофиль 90 мм</t>
    </r>
    <r>
      <rPr>
        <sz val="12"/>
        <color indexed="8"/>
        <rFont val="Times New Roman"/>
        <family val="1"/>
      </rPr>
      <t xml:space="preserve"> + акрил + пленка 720dpi</t>
    </r>
  </si>
  <si>
    <r>
      <rPr>
        <sz val="12"/>
        <color indexed="10"/>
        <rFont val="Times New Roman"/>
        <family val="1"/>
      </rPr>
      <t>Квадропрофиль 90 мм</t>
    </r>
    <r>
      <rPr>
        <sz val="12"/>
        <color indexed="8"/>
        <rFont val="Times New Roman"/>
        <family val="1"/>
      </rPr>
      <t xml:space="preserve"> +акрил + пленка 1440dpi</t>
    </r>
  </si>
  <si>
    <r>
      <rPr>
        <sz val="12"/>
        <color indexed="10"/>
        <rFont val="Times New Roman"/>
        <family val="1"/>
      </rPr>
      <t>Квадропрофиль 90 мм</t>
    </r>
    <r>
      <rPr>
        <sz val="12"/>
        <color indexed="8"/>
        <rFont val="Times New Roman"/>
        <family val="1"/>
      </rPr>
      <t xml:space="preserve"> + акрил + пленка 8500</t>
    </r>
  </si>
  <si>
    <r>
      <rPr>
        <sz val="12"/>
        <color indexed="10"/>
        <rFont val="Times New Roman"/>
        <family val="1"/>
      </rPr>
      <t>Квадропрофиль 130 мм</t>
    </r>
    <r>
      <rPr>
        <sz val="12"/>
        <color indexed="8"/>
        <rFont val="Times New Roman"/>
        <family val="1"/>
      </rPr>
      <t xml:space="preserve"> + поликарбонат 4 + пленка 360dpi</t>
    </r>
  </si>
  <si>
    <r>
      <rPr>
        <sz val="12"/>
        <color indexed="10"/>
        <rFont val="Times New Roman"/>
        <family val="1"/>
      </rPr>
      <t>Квадропрофиль 130 мм</t>
    </r>
    <r>
      <rPr>
        <sz val="12"/>
        <color indexed="8"/>
        <rFont val="Times New Roman"/>
        <family val="1"/>
      </rPr>
      <t xml:space="preserve"> + поликарбонат 4 + пленка 720dpi</t>
    </r>
  </si>
  <si>
    <r>
      <rPr>
        <sz val="12"/>
        <color indexed="10"/>
        <rFont val="Times New Roman"/>
        <family val="1"/>
      </rPr>
      <t>Квадропрофиль 130 мм</t>
    </r>
    <r>
      <rPr>
        <sz val="12"/>
        <color indexed="8"/>
        <rFont val="Times New Roman"/>
        <family val="1"/>
      </rPr>
      <t xml:space="preserve"> + поликарбонат 4 + пленка 1440dpi</t>
    </r>
  </si>
  <si>
    <r>
      <rPr>
        <sz val="12"/>
        <color indexed="10"/>
        <rFont val="Times New Roman"/>
        <family val="1"/>
      </rPr>
      <t>Квадропрофиль 130 мм</t>
    </r>
    <r>
      <rPr>
        <sz val="12"/>
        <color indexed="8"/>
        <rFont val="Times New Roman"/>
        <family val="1"/>
      </rPr>
      <t xml:space="preserve"> + поликарбонат 4 + пленка 8500</t>
    </r>
  </si>
  <si>
    <r>
      <rPr>
        <sz val="12"/>
        <color indexed="10"/>
        <rFont val="Times New Roman"/>
        <family val="1"/>
      </rPr>
      <t>Квадропрофиль 130 мм</t>
    </r>
    <r>
      <rPr>
        <sz val="12"/>
        <color indexed="8"/>
        <rFont val="Times New Roman"/>
        <family val="1"/>
      </rPr>
      <t xml:space="preserve"> + акрил + пленка 360dpi</t>
    </r>
  </si>
  <si>
    <r>
      <rPr>
        <sz val="12"/>
        <color indexed="10"/>
        <rFont val="Times New Roman"/>
        <family val="1"/>
      </rPr>
      <t>Квадропрофиль 130 мм</t>
    </r>
    <r>
      <rPr>
        <sz val="12"/>
        <color indexed="8"/>
        <rFont val="Times New Roman"/>
        <family val="1"/>
      </rPr>
      <t xml:space="preserve"> + акрил + пленка 720dpi</t>
    </r>
  </si>
  <si>
    <r>
      <rPr>
        <sz val="12"/>
        <color indexed="10"/>
        <rFont val="Times New Roman"/>
        <family val="1"/>
      </rPr>
      <t>Квадропрофиль 130 мм</t>
    </r>
    <r>
      <rPr>
        <sz val="12"/>
        <color indexed="8"/>
        <rFont val="Times New Roman"/>
        <family val="1"/>
      </rPr>
      <t xml:space="preserve"> + акрил + пленка 1440dpi</t>
    </r>
  </si>
  <si>
    <r>
      <rPr>
        <sz val="12"/>
        <color indexed="10"/>
        <rFont val="Times New Roman"/>
        <family val="1"/>
      </rPr>
      <t>Квадропрофиль 130 мм</t>
    </r>
    <r>
      <rPr>
        <sz val="12"/>
        <color indexed="8"/>
        <rFont val="Times New Roman"/>
        <family val="1"/>
      </rPr>
      <t xml:space="preserve"> + акрил + пленка 8500</t>
    </r>
  </si>
  <si>
    <r>
      <rPr>
        <sz val="12"/>
        <color indexed="10"/>
        <rFont val="Times New Roman"/>
        <family val="1"/>
      </rPr>
      <t>Квадропрофиль 180 мм</t>
    </r>
    <r>
      <rPr>
        <sz val="12"/>
        <color indexed="8"/>
        <rFont val="Times New Roman"/>
        <family val="1"/>
      </rPr>
      <t xml:space="preserve"> + поликарбонат 4 + пленка 360dpi</t>
    </r>
  </si>
  <si>
    <r>
      <rPr>
        <sz val="12"/>
        <color indexed="10"/>
        <rFont val="Times New Roman"/>
        <family val="1"/>
      </rPr>
      <t>Квадропрофиль 180 мм</t>
    </r>
    <r>
      <rPr>
        <sz val="12"/>
        <color indexed="8"/>
        <rFont val="Times New Roman"/>
        <family val="1"/>
      </rPr>
      <t xml:space="preserve"> + поликарбонат 4 + пленка 720dpi</t>
    </r>
  </si>
  <si>
    <r>
      <rPr>
        <sz val="12"/>
        <color indexed="10"/>
        <rFont val="Times New Roman"/>
        <family val="1"/>
      </rPr>
      <t>Квадропрофиль 180 мм</t>
    </r>
    <r>
      <rPr>
        <sz val="12"/>
        <color indexed="8"/>
        <rFont val="Times New Roman"/>
        <family val="1"/>
      </rPr>
      <t xml:space="preserve"> + поликарбонат 4 + пленка 1440dpi</t>
    </r>
  </si>
  <si>
    <r>
      <rPr>
        <sz val="12"/>
        <color indexed="10"/>
        <rFont val="Times New Roman"/>
        <family val="1"/>
      </rPr>
      <t>Квадропрофиль 180 мм</t>
    </r>
    <r>
      <rPr>
        <sz val="12"/>
        <color indexed="8"/>
        <rFont val="Times New Roman"/>
        <family val="1"/>
      </rPr>
      <t xml:space="preserve"> + поликарбонат 4 + пленка 8500</t>
    </r>
  </si>
  <si>
    <r>
      <rPr>
        <sz val="12"/>
        <color indexed="10"/>
        <rFont val="Times New Roman"/>
        <family val="1"/>
      </rPr>
      <t>Квадропрофиль 180 мм</t>
    </r>
    <r>
      <rPr>
        <sz val="12"/>
        <color indexed="8"/>
        <rFont val="Times New Roman"/>
        <family val="1"/>
      </rPr>
      <t xml:space="preserve"> + акрил + пленка 360dpi</t>
    </r>
  </si>
  <si>
    <r>
      <rPr>
        <sz val="12"/>
        <color indexed="10"/>
        <rFont val="Times New Roman"/>
        <family val="1"/>
      </rPr>
      <t>Квадропрофиль 180 мм</t>
    </r>
    <r>
      <rPr>
        <sz val="12"/>
        <color indexed="8"/>
        <rFont val="Times New Roman"/>
        <family val="1"/>
      </rPr>
      <t xml:space="preserve"> + акрил + пленка 720dpi</t>
    </r>
  </si>
  <si>
    <r>
      <rPr>
        <sz val="12"/>
        <color indexed="10"/>
        <rFont val="Times New Roman"/>
        <family val="1"/>
      </rPr>
      <t>Квадропрофиль 180 мм</t>
    </r>
    <r>
      <rPr>
        <sz val="12"/>
        <color indexed="8"/>
        <rFont val="Times New Roman"/>
        <family val="1"/>
      </rPr>
      <t xml:space="preserve"> + акрил + пленка 1440dpi</t>
    </r>
  </si>
  <si>
    <r>
      <rPr>
        <sz val="12"/>
        <color indexed="10"/>
        <rFont val="Times New Roman"/>
        <family val="1"/>
      </rPr>
      <t>Квадропрофиль 180 мм</t>
    </r>
    <r>
      <rPr>
        <sz val="12"/>
        <color indexed="8"/>
        <rFont val="Times New Roman"/>
        <family val="1"/>
      </rPr>
      <t xml:space="preserve"> + акрил + пленка 8500</t>
    </r>
  </si>
  <si>
    <r>
      <rPr>
        <sz val="12"/>
        <color indexed="10"/>
        <rFont val="Times New Roman"/>
        <family val="1"/>
      </rPr>
      <t>Алюмиенивый Квадропрофиль 90 мм</t>
    </r>
    <r>
      <rPr>
        <sz val="12"/>
        <color indexed="8"/>
        <rFont val="Times New Roman"/>
        <family val="1"/>
      </rPr>
      <t xml:space="preserve"> + поликарбонат + пленка 360dpi</t>
    </r>
  </si>
  <si>
    <r>
      <t xml:space="preserve">Алюмиенивый </t>
    </r>
    <r>
      <rPr>
        <sz val="12"/>
        <color indexed="10"/>
        <rFont val="Times New Roman"/>
        <family val="1"/>
      </rPr>
      <t>Квадропрофиль 90 мм</t>
    </r>
    <r>
      <rPr>
        <sz val="12"/>
        <color indexed="8"/>
        <rFont val="Times New Roman"/>
        <family val="1"/>
      </rPr>
      <t xml:space="preserve"> + поликарбонат + пленка 720dpi</t>
    </r>
  </si>
  <si>
    <r>
      <rPr>
        <sz val="12"/>
        <color indexed="10"/>
        <rFont val="Times New Roman"/>
        <family val="1"/>
      </rPr>
      <t>Алюмиенивый Квадропрофиль 90 мм</t>
    </r>
    <r>
      <rPr>
        <sz val="12"/>
        <color indexed="8"/>
        <rFont val="Times New Roman"/>
        <family val="1"/>
      </rPr>
      <t xml:space="preserve"> + поликарбонат + пленка 1440dpi</t>
    </r>
  </si>
  <si>
    <r>
      <rPr>
        <sz val="12"/>
        <color indexed="10"/>
        <rFont val="Times New Roman"/>
        <family val="1"/>
      </rPr>
      <t>Алюмиенивый Квадропрофиль 90 мм</t>
    </r>
    <r>
      <rPr>
        <sz val="12"/>
        <color indexed="8"/>
        <rFont val="Times New Roman"/>
        <family val="1"/>
      </rPr>
      <t xml:space="preserve"> + поликарбонат + пленка 8500</t>
    </r>
  </si>
  <si>
    <r>
      <rPr>
        <sz val="12"/>
        <color indexed="10"/>
        <rFont val="Times New Roman"/>
        <family val="1"/>
      </rPr>
      <t>Алюмиенивый Квадропрофиль 90 мм</t>
    </r>
    <r>
      <rPr>
        <sz val="12"/>
        <color indexed="8"/>
        <rFont val="Times New Roman"/>
        <family val="1"/>
      </rPr>
      <t xml:space="preserve"> + акрил + пленка 360dpi</t>
    </r>
  </si>
  <si>
    <r>
      <t xml:space="preserve">Алюмиенивый </t>
    </r>
    <r>
      <rPr>
        <sz val="12"/>
        <color indexed="10"/>
        <rFont val="Times New Roman"/>
        <family val="1"/>
      </rPr>
      <t>Квадропрофиль 90 мм</t>
    </r>
    <r>
      <rPr>
        <sz val="12"/>
        <color indexed="8"/>
        <rFont val="Times New Roman"/>
        <family val="1"/>
      </rPr>
      <t xml:space="preserve"> + акрил + пленка 720dpi</t>
    </r>
  </si>
  <si>
    <r>
      <rPr>
        <sz val="12"/>
        <color indexed="10"/>
        <rFont val="Times New Roman"/>
        <family val="1"/>
      </rPr>
      <t>Алюмиенивый Квадропрофиль 90 мм</t>
    </r>
    <r>
      <rPr>
        <sz val="12"/>
        <color indexed="8"/>
        <rFont val="Times New Roman"/>
        <family val="1"/>
      </rPr>
      <t xml:space="preserve"> + акрил + пленка 1440dpi</t>
    </r>
  </si>
  <si>
    <r>
      <rPr>
        <sz val="12"/>
        <color indexed="10"/>
        <rFont val="Times New Roman"/>
        <family val="1"/>
      </rPr>
      <t>Алюмиенивый Квадропрофиль 90 мм</t>
    </r>
    <r>
      <rPr>
        <sz val="12"/>
        <color indexed="8"/>
        <rFont val="Times New Roman"/>
        <family val="1"/>
      </rPr>
      <t xml:space="preserve"> + акрил + пленка 8500</t>
    </r>
  </si>
  <si>
    <r>
      <rPr>
        <sz val="12"/>
        <color indexed="10"/>
        <rFont val="Times New Roman"/>
        <family val="1"/>
      </rPr>
      <t>Алюмиенивый Квадропрофиль 130 мм</t>
    </r>
    <r>
      <rPr>
        <sz val="12"/>
        <color indexed="8"/>
        <rFont val="Times New Roman"/>
        <family val="1"/>
      </rPr>
      <t xml:space="preserve"> + поликарбонат + пленка 360dpi</t>
    </r>
  </si>
  <si>
    <r>
      <rPr>
        <sz val="12"/>
        <color indexed="10"/>
        <rFont val="Times New Roman"/>
        <family val="1"/>
      </rPr>
      <t>Алюмиенивый Квадропрофиль 130 мм</t>
    </r>
    <r>
      <rPr>
        <sz val="12"/>
        <color indexed="8"/>
        <rFont val="Times New Roman"/>
        <family val="1"/>
      </rPr>
      <t xml:space="preserve"> + поликарбонат + пленка 720dpi</t>
    </r>
  </si>
  <si>
    <r>
      <rPr>
        <sz val="12"/>
        <color indexed="10"/>
        <rFont val="Times New Roman"/>
        <family val="1"/>
      </rPr>
      <t>Алюмиенивый Квадропрофиль 130 мм</t>
    </r>
    <r>
      <rPr>
        <sz val="12"/>
        <color indexed="8"/>
        <rFont val="Times New Roman"/>
        <family val="1"/>
      </rPr>
      <t xml:space="preserve"> + поликарбонат + пленка 1440dpi</t>
    </r>
  </si>
  <si>
    <r>
      <rPr>
        <sz val="12"/>
        <color indexed="10"/>
        <rFont val="Times New Roman"/>
        <family val="1"/>
      </rPr>
      <t>Алюмиенивый Квадропрофиль 130 мм</t>
    </r>
    <r>
      <rPr>
        <sz val="12"/>
        <color indexed="8"/>
        <rFont val="Times New Roman"/>
        <family val="1"/>
      </rPr>
      <t xml:space="preserve"> + поликарбонат + пленка 8500</t>
    </r>
  </si>
  <si>
    <r>
      <rPr>
        <sz val="12"/>
        <color indexed="10"/>
        <rFont val="Times New Roman"/>
        <family val="1"/>
      </rPr>
      <t>Алюмиенивый Квадропрофиль 130 мм</t>
    </r>
    <r>
      <rPr>
        <sz val="12"/>
        <color indexed="8"/>
        <rFont val="Times New Roman"/>
        <family val="1"/>
      </rPr>
      <t xml:space="preserve"> + акрил + пленка 360dpi</t>
    </r>
  </si>
  <si>
    <r>
      <rPr>
        <sz val="12"/>
        <color indexed="10"/>
        <rFont val="Times New Roman"/>
        <family val="1"/>
      </rPr>
      <t>Алюмиенивый Квадропрофиль 130 мм</t>
    </r>
    <r>
      <rPr>
        <sz val="12"/>
        <color indexed="8"/>
        <rFont val="Times New Roman"/>
        <family val="1"/>
      </rPr>
      <t xml:space="preserve"> + акрил + пленка 720dpi</t>
    </r>
  </si>
  <si>
    <r>
      <rPr>
        <sz val="12"/>
        <color indexed="10"/>
        <rFont val="Times New Roman"/>
        <family val="1"/>
      </rPr>
      <t>Алюмиенивый Квадропрофиль 130 мм</t>
    </r>
    <r>
      <rPr>
        <sz val="12"/>
        <color indexed="8"/>
        <rFont val="Times New Roman"/>
        <family val="1"/>
      </rPr>
      <t xml:space="preserve"> + акрил + пленка 1440dpi</t>
    </r>
  </si>
  <si>
    <r>
      <rPr>
        <sz val="12"/>
        <color indexed="10"/>
        <rFont val="Times New Roman"/>
        <family val="1"/>
      </rPr>
      <t>Алюмиенивый Квадропрофиль 130 мм</t>
    </r>
    <r>
      <rPr>
        <sz val="12"/>
        <color indexed="8"/>
        <rFont val="Times New Roman"/>
        <family val="1"/>
      </rPr>
      <t xml:space="preserve"> + акрил + пленка 8500</t>
    </r>
  </si>
  <si>
    <r>
      <rPr>
        <sz val="12"/>
        <color indexed="10"/>
        <rFont val="Times New Roman"/>
        <family val="1"/>
      </rPr>
      <t>Алюмиенивый Квадропрофиль 180 мм</t>
    </r>
    <r>
      <rPr>
        <sz val="12"/>
        <color indexed="8"/>
        <rFont val="Times New Roman"/>
        <family val="1"/>
      </rPr>
      <t xml:space="preserve"> + поликарбонат + пленка 360dpi</t>
    </r>
  </si>
  <si>
    <r>
      <rPr>
        <sz val="12"/>
        <color indexed="10"/>
        <rFont val="Times New Roman"/>
        <family val="1"/>
      </rPr>
      <t>Алюмиенивый Квадропрофиль 180 мм</t>
    </r>
    <r>
      <rPr>
        <sz val="12"/>
        <color indexed="8"/>
        <rFont val="Times New Roman"/>
        <family val="1"/>
      </rPr>
      <t xml:space="preserve"> + поликарбонат + пленка 720dpi</t>
    </r>
  </si>
  <si>
    <r>
      <rPr>
        <sz val="12"/>
        <color indexed="10"/>
        <rFont val="Times New Roman"/>
        <family val="1"/>
      </rPr>
      <t>Алюмиенивый Квадропрофиль 180 мм</t>
    </r>
    <r>
      <rPr>
        <sz val="12"/>
        <color indexed="8"/>
        <rFont val="Times New Roman"/>
        <family val="1"/>
      </rPr>
      <t xml:space="preserve"> + поликарбонат + пленка 1440dpi</t>
    </r>
  </si>
  <si>
    <r>
      <rPr>
        <sz val="12"/>
        <color indexed="10"/>
        <rFont val="Times New Roman"/>
        <family val="1"/>
      </rPr>
      <t>Алюмиенивый Квадропрофиль 180 мм</t>
    </r>
    <r>
      <rPr>
        <sz val="12"/>
        <color indexed="8"/>
        <rFont val="Times New Roman"/>
        <family val="1"/>
      </rPr>
      <t xml:space="preserve"> + поликарбонат + пленка 8500</t>
    </r>
  </si>
  <si>
    <r>
      <rPr>
        <sz val="12"/>
        <color indexed="10"/>
        <rFont val="Times New Roman"/>
        <family val="1"/>
      </rPr>
      <t>Алюмиенивый Квадропрофиль 180 мм</t>
    </r>
    <r>
      <rPr>
        <sz val="12"/>
        <color indexed="8"/>
        <rFont val="Times New Roman"/>
        <family val="1"/>
      </rPr>
      <t xml:space="preserve"> + акрил + пленка 360dpi</t>
    </r>
  </si>
  <si>
    <r>
      <rPr>
        <sz val="12"/>
        <color indexed="10"/>
        <rFont val="Times New Roman"/>
        <family val="1"/>
      </rPr>
      <t>Алюмиенивый Квадропрофиль 180 мм</t>
    </r>
    <r>
      <rPr>
        <sz val="12"/>
        <color indexed="8"/>
        <rFont val="Times New Roman"/>
        <family val="1"/>
      </rPr>
      <t xml:space="preserve"> + акрил + пленка 720dpi</t>
    </r>
  </si>
  <si>
    <r>
      <rPr>
        <sz val="12"/>
        <color indexed="10"/>
        <rFont val="Times New Roman"/>
        <family val="1"/>
      </rPr>
      <t>Алюмиенивый Квадропрофиль 180 мм</t>
    </r>
    <r>
      <rPr>
        <sz val="12"/>
        <color indexed="8"/>
        <rFont val="Times New Roman"/>
        <family val="1"/>
      </rPr>
      <t xml:space="preserve"> + акрил + пленка 1440dpi</t>
    </r>
  </si>
  <si>
    <r>
      <rPr>
        <sz val="12"/>
        <color indexed="10"/>
        <rFont val="Times New Roman"/>
        <family val="1"/>
      </rPr>
      <t>Алюмиенивый Квадропрофиль 180 мм</t>
    </r>
    <r>
      <rPr>
        <sz val="12"/>
        <color indexed="8"/>
        <rFont val="Times New Roman"/>
        <family val="1"/>
      </rPr>
      <t xml:space="preserve"> + акрил + пленка 8500</t>
    </r>
  </si>
  <si>
    <r>
      <rPr>
        <sz val="12"/>
        <color indexed="10"/>
        <rFont val="Times New Roman"/>
        <family val="1"/>
      </rPr>
      <t>Короб клеенный ПВХ 5 мм</t>
    </r>
    <r>
      <rPr>
        <sz val="12"/>
        <color indexed="8"/>
        <rFont val="Times New Roman"/>
        <family val="1"/>
      </rPr>
      <t xml:space="preserve"> + Акрил 3 мм+ 8500 + лампы/светодиоды</t>
    </r>
  </si>
  <si>
    <r>
      <rPr>
        <sz val="12"/>
        <color indexed="10"/>
        <rFont val="Times New Roman"/>
        <family val="1"/>
      </rPr>
      <t>Короб клеенный ПВХ 5 мм</t>
    </r>
    <r>
      <rPr>
        <sz val="12"/>
        <color indexed="8"/>
        <rFont val="Times New Roman"/>
        <family val="1"/>
      </rPr>
      <t xml:space="preserve"> + Акрил 3 мм+ 360 dpi + лампы/светодиоды</t>
    </r>
  </si>
  <si>
    <r>
      <rPr>
        <sz val="12"/>
        <color indexed="10"/>
        <rFont val="Times New Roman"/>
        <family val="1"/>
      </rPr>
      <t>Короб клеенный ПВХ 5 мм</t>
    </r>
    <r>
      <rPr>
        <sz val="12"/>
        <color indexed="8"/>
        <rFont val="Times New Roman"/>
        <family val="1"/>
      </rPr>
      <t xml:space="preserve"> + Акрил 3 мм+ 720 dpi + лампы/светодиоды</t>
    </r>
  </si>
  <si>
    <r>
      <rPr>
        <sz val="12"/>
        <color indexed="10"/>
        <rFont val="Times New Roman"/>
        <family val="1"/>
      </rPr>
      <t>Короб клеенный ПВХ 5 мм</t>
    </r>
    <r>
      <rPr>
        <sz val="12"/>
        <color indexed="8"/>
        <rFont val="Times New Roman"/>
        <family val="1"/>
      </rPr>
      <t xml:space="preserve"> + Акрил 3 мм+ 641 + лампы/светодиоды</t>
    </r>
  </si>
  <si>
    <r>
      <rPr>
        <sz val="12"/>
        <color indexed="10"/>
        <rFont val="Times New Roman"/>
        <family val="1"/>
      </rPr>
      <t>Короб "почтовый адрес"</t>
    </r>
    <r>
      <rPr>
        <sz val="12"/>
        <color indexed="8"/>
        <rFont val="Times New Roman"/>
        <family val="1"/>
      </rPr>
      <t xml:space="preserve"> 1000х250мм +светодиоды (клеенный ПВХ+акрил)</t>
    </r>
  </si>
  <si>
    <r>
      <rPr>
        <sz val="12"/>
        <color indexed="10"/>
        <rFont val="Times New Roman"/>
        <family val="1"/>
      </rPr>
      <t>Короб из профиля INBOX 100 мм</t>
    </r>
    <r>
      <rPr>
        <sz val="12"/>
        <color indexed="8"/>
        <rFont val="Times New Roman"/>
        <family val="1"/>
      </rPr>
      <t xml:space="preserve"> односторонний диоды</t>
    </r>
  </si>
  <si>
    <r>
      <rPr>
        <sz val="12"/>
        <color indexed="10"/>
        <rFont val="Times New Roman"/>
        <family val="1"/>
      </rPr>
      <t>Лицо для короба поликарбонат</t>
    </r>
    <r>
      <rPr>
        <sz val="12"/>
        <color indexed="8"/>
        <rFont val="Times New Roman"/>
        <family val="1"/>
      </rPr>
      <t>+8500 4мм</t>
    </r>
  </si>
  <si>
    <t>кв.м</t>
  </si>
  <si>
    <r>
      <rPr>
        <sz val="12"/>
        <color indexed="10"/>
        <rFont val="Times New Roman"/>
        <family val="1"/>
      </rPr>
      <t>Лицо для короба поликарбонат</t>
    </r>
    <r>
      <rPr>
        <sz val="12"/>
        <color indexed="8"/>
        <rFont val="Times New Roman"/>
        <family val="1"/>
      </rPr>
      <t>+ 360 dpi 4мм</t>
    </r>
  </si>
  <si>
    <r>
      <rPr>
        <sz val="12"/>
        <color indexed="10"/>
        <rFont val="Times New Roman"/>
        <family val="1"/>
      </rPr>
      <t>Лицо для короба поликарбонат</t>
    </r>
    <r>
      <rPr>
        <sz val="12"/>
        <color indexed="8"/>
        <rFont val="Times New Roman"/>
        <family val="1"/>
      </rPr>
      <t>+ 720 dpi 4мм</t>
    </r>
  </si>
  <si>
    <r>
      <rPr>
        <sz val="12"/>
        <color indexed="10"/>
        <rFont val="Times New Roman"/>
        <family val="1"/>
      </rPr>
      <t>Лицо для короба поликарбонат</t>
    </r>
    <r>
      <rPr>
        <sz val="12"/>
        <color indexed="8"/>
        <rFont val="Times New Roman"/>
        <family val="1"/>
      </rPr>
      <t>+ 1440 dpi 4мм</t>
    </r>
  </si>
  <si>
    <r>
      <rPr>
        <sz val="12"/>
        <color indexed="10"/>
        <rFont val="Times New Roman"/>
        <family val="1"/>
      </rPr>
      <t>Лицо для короба поликарбонат</t>
    </r>
    <r>
      <rPr>
        <sz val="12"/>
        <color indexed="8"/>
        <rFont val="Times New Roman"/>
        <family val="1"/>
      </rPr>
      <t>+8500 6мм</t>
    </r>
  </si>
  <si>
    <r>
      <rPr>
        <sz val="12"/>
        <color indexed="10"/>
        <rFont val="Times New Roman"/>
        <family val="1"/>
      </rPr>
      <t>Лицо для короба поликарбонат</t>
    </r>
    <r>
      <rPr>
        <sz val="12"/>
        <color indexed="8"/>
        <rFont val="Times New Roman"/>
        <family val="1"/>
      </rPr>
      <t>+ 360 dpi 6мм</t>
    </r>
  </si>
  <si>
    <r>
      <rPr>
        <sz val="12"/>
        <color indexed="10"/>
        <rFont val="Times New Roman"/>
        <family val="1"/>
      </rPr>
      <t>Лицо для короба поликарбонат</t>
    </r>
    <r>
      <rPr>
        <sz val="12"/>
        <color indexed="8"/>
        <rFont val="Times New Roman"/>
        <family val="1"/>
      </rPr>
      <t>+ 720 dpi 6мм</t>
    </r>
  </si>
  <si>
    <r>
      <rPr>
        <sz val="12"/>
        <color indexed="10"/>
        <rFont val="Times New Roman"/>
        <family val="1"/>
      </rPr>
      <t>Лицо для короба поликарбонат</t>
    </r>
    <r>
      <rPr>
        <sz val="12"/>
        <color indexed="8"/>
        <rFont val="Times New Roman"/>
        <family val="1"/>
      </rPr>
      <t>+ 1440 dpi 6мм</t>
    </r>
  </si>
  <si>
    <r>
      <rPr>
        <sz val="12"/>
        <color indexed="10"/>
        <rFont val="Times New Roman"/>
        <family val="1"/>
      </rPr>
      <t>Лицо для короба акрил</t>
    </r>
    <r>
      <rPr>
        <sz val="12"/>
        <color indexed="8"/>
        <rFont val="Times New Roman"/>
        <family val="1"/>
      </rPr>
      <t>+ 360 dpi 3мм</t>
    </r>
  </si>
  <si>
    <r>
      <rPr>
        <sz val="12"/>
        <color indexed="10"/>
        <rFont val="Times New Roman"/>
        <family val="1"/>
      </rPr>
      <t>Лицо для короба акрил</t>
    </r>
    <r>
      <rPr>
        <sz val="12"/>
        <color indexed="8"/>
        <rFont val="Times New Roman"/>
        <family val="1"/>
      </rPr>
      <t>+ 720 dpi 3мм</t>
    </r>
  </si>
  <si>
    <r>
      <rPr>
        <sz val="12"/>
        <color indexed="10"/>
        <rFont val="Times New Roman"/>
        <family val="1"/>
      </rPr>
      <t>Лицо для короба акрил</t>
    </r>
    <r>
      <rPr>
        <sz val="12"/>
        <color indexed="8"/>
        <rFont val="Times New Roman"/>
        <family val="1"/>
      </rPr>
      <t>+ 1440 dpi 3мм</t>
    </r>
  </si>
  <si>
    <r>
      <rPr>
        <sz val="12"/>
        <color indexed="10"/>
        <rFont val="Times New Roman"/>
        <family val="1"/>
      </rPr>
      <t>Лицо для короба акрил</t>
    </r>
    <r>
      <rPr>
        <sz val="12"/>
        <color indexed="8"/>
        <rFont val="Times New Roman"/>
        <family val="1"/>
      </rPr>
      <t>+641 3мм</t>
    </r>
  </si>
  <si>
    <t>от130р.см.высоты</t>
  </si>
  <si>
    <t>135р.см.высоты</t>
  </si>
  <si>
    <t>Буквы плоские с контражуром ПВХ 3-5 мм</t>
  </si>
  <si>
    <t>Буквы плоские с контражуром ПВХ 10 мм</t>
  </si>
  <si>
    <t>от 80 руб. см высоты</t>
  </si>
  <si>
    <t>Ед.изм</t>
  </si>
  <si>
    <t>ПВХ 3мм + 641</t>
  </si>
  <si>
    <t>руб.см.высоты</t>
  </si>
  <si>
    <t>ПВХ 3мм + 720 dpi</t>
  </si>
  <si>
    <t>ПВХ 3мм + покраска</t>
  </si>
  <si>
    <t>ПВХ 5мм + 641</t>
  </si>
  <si>
    <t>ПВХ 5мм + 720 dpi</t>
  </si>
  <si>
    <t>ПВХ 5мм + покраска</t>
  </si>
  <si>
    <t>ПВХ 10мм + 641</t>
  </si>
  <si>
    <t>ПВХ 10мм + 720 dpi</t>
  </si>
  <si>
    <t>ПВХ 10мм + покраска</t>
  </si>
  <si>
    <t>Акрил 3мм + 641</t>
  </si>
  <si>
    <t>Акрил 3мм + 720 dpi</t>
  </si>
  <si>
    <t>Акрил 3мм + 8500</t>
  </si>
  <si>
    <t>Акрил 5мм + 641</t>
  </si>
  <si>
    <t>Акрил 5мм + 720 dpi</t>
  </si>
  <si>
    <t>Акрил 5мм + 8500</t>
  </si>
  <si>
    <t>Акрил 10мм + 641</t>
  </si>
  <si>
    <t>Акрил 10мм + 720 dpi</t>
  </si>
  <si>
    <t>Акрил 10мм + 8500</t>
  </si>
  <si>
    <t>Композит 3мм + 641</t>
  </si>
  <si>
    <t>Композит 3мм + 720 dpi</t>
  </si>
  <si>
    <t>Композит 3мм + покраска</t>
  </si>
  <si>
    <t>1 кв.м</t>
  </si>
  <si>
    <t>с загибом</t>
  </si>
  <si>
    <r>
      <t xml:space="preserve">ПВХ 2мм + </t>
    </r>
    <r>
      <rPr>
        <b/>
        <sz val="11"/>
        <color indexed="10"/>
        <rFont val="Calibri"/>
        <family val="2"/>
      </rPr>
      <t>oracal 641</t>
    </r>
  </si>
  <si>
    <r>
      <t xml:space="preserve">ПВХ 2мм + </t>
    </r>
    <r>
      <rPr>
        <b/>
        <sz val="11"/>
        <color indexed="10"/>
        <rFont val="Calibri"/>
        <family val="2"/>
      </rPr>
      <t>oracal 3100</t>
    </r>
  </si>
  <si>
    <r>
      <t xml:space="preserve">ПВХ 2мм + </t>
    </r>
    <r>
      <rPr>
        <b/>
        <sz val="11"/>
        <color indexed="10"/>
        <rFont val="Calibri"/>
        <family val="2"/>
      </rPr>
      <t>oracal 6510</t>
    </r>
  </si>
  <si>
    <r>
      <t>ПВХ 2мм +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360 dpi</t>
    </r>
  </si>
  <si>
    <r>
      <t xml:space="preserve">ПВХ 2мм + </t>
    </r>
    <r>
      <rPr>
        <b/>
        <sz val="11"/>
        <color indexed="10"/>
        <rFont val="Calibri"/>
        <family val="2"/>
      </rPr>
      <t>720 dpi</t>
    </r>
  </si>
  <si>
    <r>
      <t xml:space="preserve">ПВХ 2мм + </t>
    </r>
    <r>
      <rPr>
        <b/>
        <sz val="11"/>
        <color indexed="10"/>
        <rFont val="Calibri"/>
        <family val="2"/>
      </rPr>
      <t>1440 dpi</t>
    </r>
  </si>
  <si>
    <r>
      <t xml:space="preserve">ПВХ 3мм + </t>
    </r>
    <r>
      <rPr>
        <b/>
        <sz val="11"/>
        <color indexed="10"/>
        <rFont val="Calibri"/>
        <family val="2"/>
      </rPr>
      <t>oracal 641</t>
    </r>
  </si>
  <si>
    <r>
      <t xml:space="preserve">ПВХ 3мм + </t>
    </r>
    <r>
      <rPr>
        <b/>
        <sz val="11"/>
        <color indexed="10"/>
        <rFont val="Calibri"/>
        <family val="2"/>
      </rPr>
      <t>oracal 3100</t>
    </r>
  </si>
  <si>
    <r>
      <t xml:space="preserve">ПВХ 3мм + </t>
    </r>
    <r>
      <rPr>
        <b/>
        <sz val="11"/>
        <color indexed="10"/>
        <rFont val="Calibri"/>
        <family val="2"/>
      </rPr>
      <t>oracal 6510</t>
    </r>
  </si>
  <si>
    <r>
      <t>ПВХ 3мм +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360 dpi</t>
    </r>
  </si>
  <si>
    <r>
      <t xml:space="preserve">ПВХ 3мм + </t>
    </r>
    <r>
      <rPr>
        <b/>
        <sz val="11"/>
        <color indexed="10"/>
        <rFont val="Calibri"/>
        <family val="2"/>
      </rPr>
      <t>720 dpi</t>
    </r>
  </si>
  <si>
    <r>
      <t xml:space="preserve">ПВХ 3мм + </t>
    </r>
    <r>
      <rPr>
        <b/>
        <sz val="11"/>
        <color indexed="10"/>
        <rFont val="Calibri"/>
        <family val="2"/>
      </rPr>
      <t>1440 dpi</t>
    </r>
  </si>
  <si>
    <r>
      <t xml:space="preserve">ПВХ 5мм + </t>
    </r>
    <r>
      <rPr>
        <b/>
        <sz val="11"/>
        <color indexed="10"/>
        <rFont val="Calibri"/>
        <family val="2"/>
      </rPr>
      <t>oracal 641</t>
    </r>
  </si>
  <si>
    <r>
      <t xml:space="preserve">ПВХ 5мм + </t>
    </r>
    <r>
      <rPr>
        <b/>
        <sz val="11"/>
        <color indexed="10"/>
        <rFont val="Calibri"/>
        <family val="2"/>
      </rPr>
      <t>oracal 3100</t>
    </r>
  </si>
  <si>
    <r>
      <t xml:space="preserve">ПВХ 5мм + </t>
    </r>
    <r>
      <rPr>
        <b/>
        <sz val="11"/>
        <color indexed="10"/>
        <rFont val="Calibri"/>
        <family val="2"/>
      </rPr>
      <t>oracal 6510</t>
    </r>
  </si>
  <si>
    <r>
      <t>ПВХ 5мм +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360 dpi</t>
    </r>
  </si>
  <si>
    <r>
      <t xml:space="preserve">ПВХ 5мм + </t>
    </r>
    <r>
      <rPr>
        <b/>
        <sz val="11"/>
        <color indexed="10"/>
        <rFont val="Calibri"/>
        <family val="2"/>
      </rPr>
      <t>720 dpi</t>
    </r>
  </si>
  <si>
    <r>
      <t xml:space="preserve">ПВХ 5мм + </t>
    </r>
    <r>
      <rPr>
        <b/>
        <sz val="11"/>
        <color indexed="10"/>
        <rFont val="Calibri"/>
        <family val="2"/>
      </rPr>
      <t>1440 dpi</t>
    </r>
  </si>
  <si>
    <r>
      <t xml:space="preserve">Поликарбонат 4 мм + </t>
    </r>
    <r>
      <rPr>
        <b/>
        <sz val="11"/>
        <color indexed="10"/>
        <rFont val="Calibri"/>
        <family val="2"/>
      </rPr>
      <t>oracal 641</t>
    </r>
  </si>
  <si>
    <r>
      <t xml:space="preserve">Поликарбонат 4 мм + </t>
    </r>
    <r>
      <rPr>
        <b/>
        <sz val="11"/>
        <color indexed="10"/>
        <rFont val="Calibri"/>
        <family val="2"/>
      </rPr>
      <t>oracal 3100</t>
    </r>
  </si>
  <si>
    <r>
      <t xml:space="preserve">Поликарбонат 4 мм + </t>
    </r>
    <r>
      <rPr>
        <b/>
        <sz val="11"/>
        <color indexed="10"/>
        <rFont val="Calibri"/>
        <family val="2"/>
      </rPr>
      <t>oracal 6510</t>
    </r>
  </si>
  <si>
    <r>
      <t>Поликарбонат 4 мм +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360 dpi</t>
    </r>
  </si>
  <si>
    <r>
      <t xml:space="preserve">Поликарбонат 4 мм + </t>
    </r>
    <r>
      <rPr>
        <b/>
        <sz val="11"/>
        <color indexed="10"/>
        <rFont val="Calibri"/>
        <family val="2"/>
      </rPr>
      <t>720 dpi</t>
    </r>
  </si>
  <si>
    <r>
      <t xml:space="preserve">Поликарбонат 4 мм + </t>
    </r>
    <r>
      <rPr>
        <b/>
        <sz val="11"/>
        <color indexed="10"/>
        <rFont val="Calibri"/>
        <family val="2"/>
      </rPr>
      <t>1440 dpi</t>
    </r>
  </si>
  <si>
    <r>
      <t xml:space="preserve">Поликарбонат 6 мм + </t>
    </r>
    <r>
      <rPr>
        <b/>
        <sz val="11"/>
        <color indexed="10"/>
        <rFont val="Calibri"/>
        <family val="2"/>
      </rPr>
      <t>oracal 641</t>
    </r>
  </si>
  <si>
    <r>
      <t xml:space="preserve">Поликарбонат 6 мм + </t>
    </r>
    <r>
      <rPr>
        <b/>
        <sz val="11"/>
        <color indexed="10"/>
        <rFont val="Calibri"/>
        <family val="2"/>
      </rPr>
      <t>oracal 3100</t>
    </r>
  </si>
  <si>
    <r>
      <t xml:space="preserve">Поликарбонат 6 мм + </t>
    </r>
    <r>
      <rPr>
        <b/>
        <sz val="11"/>
        <color indexed="10"/>
        <rFont val="Calibri"/>
        <family val="2"/>
      </rPr>
      <t>oracal 6510</t>
    </r>
  </si>
  <si>
    <r>
      <t>Поликарбонат 6 мм +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360 dpi</t>
    </r>
  </si>
  <si>
    <r>
      <t xml:space="preserve">Поликарбонат 6 мм + </t>
    </r>
    <r>
      <rPr>
        <b/>
        <sz val="11"/>
        <color indexed="10"/>
        <rFont val="Calibri"/>
        <family val="2"/>
      </rPr>
      <t>720 dpi</t>
    </r>
  </si>
  <si>
    <r>
      <t xml:space="preserve">Поликарбонат 6 мм + </t>
    </r>
    <r>
      <rPr>
        <b/>
        <sz val="11"/>
        <color indexed="10"/>
        <rFont val="Calibri"/>
        <family val="2"/>
      </rPr>
      <t>1440 dpi</t>
    </r>
  </si>
  <si>
    <r>
      <t xml:space="preserve">Оцинкованное железо + </t>
    </r>
    <r>
      <rPr>
        <b/>
        <sz val="11"/>
        <color indexed="10"/>
        <rFont val="Calibri"/>
        <family val="2"/>
      </rPr>
      <t>oracal 641</t>
    </r>
  </si>
  <si>
    <r>
      <t xml:space="preserve">Оцинкованное железо + </t>
    </r>
    <r>
      <rPr>
        <b/>
        <sz val="11"/>
        <color indexed="10"/>
        <rFont val="Calibri"/>
        <family val="2"/>
      </rPr>
      <t>oracal 3100</t>
    </r>
  </si>
  <si>
    <r>
      <t xml:space="preserve">Оцинкованное железо + </t>
    </r>
    <r>
      <rPr>
        <b/>
        <sz val="11"/>
        <color indexed="10"/>
        <rFont val="Calibri"/>
        <family val="2"/>
      </rPr>
      <t>oracal 6510</t>
    </r>
  </si>
  <si>
    <r>
      <t>Оцинкованное железо +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360 dpi</t>
    </r>
  </si>
  <si>
    <r>
      <t xml:space="preserve">Оцинкованное железо + </t>
    </r>
    <r>
      <rPr>
        <b/>
        <sz val="11"/>
        <color indexed="10"/>
        <rFont val="Calibri"/>
        <family val="2"/>
      </rPr>
      <t>720 dpi</t>
    </r>
  </si>
  <si>
    <r>
      <t xml:space="preserve">Оцинкованное железо + </t>
    </r>
    <r>
      <rPr>
        <b/>
        <sz val="11"/>
        <color indexed="10"/>
        <rFont val="Calibri"/>
        <family val="2"/>
      </rPr>
      <t>1440 dpi</t>
    </r>
  </si>
  <si>
    <t>300р./шт</t>
  </si>
  <si>
    <t>700р./шт</t>
  </si>
  <si>
    <t>1200р./шт</t>
  </si>
  <si>
    <t>1000р./шт</t>
  </si>
  <si>
    <t>Ед.измер.</t>
  </si>
  <si>
    <t>Основание ПВХ 3мм+ пленка 641 2 слоя</t>
  </si>
  <si>
    <t>Основание ПВХ 3мм+ пленка 720dpi</t>
  </si>
  <si>
    <t>Основание ПВХ 5мм+ пленка 641 2 слоя</t>
  </si>
  <si>
    <t>Основание ПВХ 5мм+ пленка 720dpi</t>
  </si>
  <si>
    <t>Основание Алюминиевый композит+пленка 641 2 слоя</t>
  </si>
  <si>
    <t>Основание Алюминиевый композит+пленка 720dpi</t>
  </si>
  <si>
    <t>шт</t>
  </si>
  <si>
    <t>Багетный профиль NELSON м.п.</t>
  </si>
  <si>
    <t>метр погонный</t>
  </si>
  <si>
    <t>Односторонний</t>
  </si>
  <si>
    <t>Двухсторонний</t>
  </si>
  <si>
    <t>Штендер 120х60 641 2 слоя</t>
  </si>
  <si>
    <t>Штендер 120х60 641 + 6510</t>
  </si>
  <si>
    <t xml:space="preserve">Штендер 120х60 360dpi </t>
  </si>
  <si>
    <t xml:space="preserve">Штендер 120х60 720dpi </t>
  </si>
  <si>
    <t xml:space="preserve">Штендер 120х60 1440dpi </t>
  </si>
  <si>
    <t>Штендер 180х80 641 2 слоя</t>
  </si>
  <si>
    <t>Штендер 180х80 641 + 6510</t>
  </si>
  <si>
    <t xml:space="preserve">Штендер 180х80 360 dpi </t>
  </si>
  <si>
    <t xml:space="preserve">Штендер 180х80 720 dpi </t>
  </si>
  <si>
    <t xml:space="preserve">Штендер 180х80 1440 dpi </t>
  </si>
  <si>
    <t>Широкоформатная печать</t>
  </si>
  <si>
    <t>Ед.изм.</t>
  </si>
  <si>
    <t>Банер 360dpi</t>
  </si>
  <si>
    <t>Банер 720dpi</t>
  </si>
  <si>
    <t>Банер 1440dpi</t>
  </si>
  <si>
    <t>Самоклеющаяся пленка 360dpi</t>
  </si>
  <si>
    <t>Самоклеющаяся пленка 720dpi</t>
  </si>
  <si>
    <t>Самоклеющаяся пленка 1440dpi</t>
  </si>
  <si>
    <t>Банерная Сетка 360dpi</t>
  </si>
  <si>
    <t>Перфорированная пленка 360dpi</t>
  </si>
  <si>
    <t>Перфорированная пленка 720dpi</t>
  </si>
  <si>
    <t>Пропайка</t>
  </si>
  <si>
    <t>метр пог.</t>
  </si>
  <si>
    <t>Люверсы</t>
  </si>
  <si>
    <r>
      <t xml:space="preserve">Короб </t>
    </r>
    <r>
      <rPr>
        <b/>
        <u val="single"/>
        <sz val="14"/>
        <color indexed="10"/>
        <rFont val="Times New Roman"/>
        <family val="1"/>
      </rPr>
      <t>"</t>
    </r>
    <r>
      <rPr>
        <b/>
        <u val="single"/>
        <sz val="18"/>
        <color indexed="10"/>
        <rFont val="Times New Roman"/>
        <family val="1"/>
      </rPr>
      <t>Эконом</t>
    </r>
    <r>
      <rPr>
        <b/>
        <u val="single"/>
        <sz val="14"/>
        <color indexed="10"/>
        <rFont val="Times New Roman"/>
        <family val="1"/>
      </rPr>
      <t>"</t>
    </r>
    <r>
      <rPr>
        <b/>
        <sz val="14"/>
        <color indexed="8"/>
        <rFont val="Times New Roman"/>
        <family val="1"/>
      </rPr>
      <t xml:space="preserve"> Профиль 15х15 мм + поликарбонат 4 мм +  360dpi + светодиоды</t>
    </r>
  </si>
  <si>
    <r>
      <rPr>
        <b/>
        <sz val="20"/>
        <color indexed="10"/>
        <rFont val="Times New Roman"/>
        <family val="1"/>
      </rPr>
      <t xml:space="preserve">Техническое описание КОРОБА "ЭКОНОМ": </t>
    </r>
    <r>
      <rPr>
        <b/>
        <sz val="14"/>
        <color indexed="10"/>
        <rFont val="Times New Roman"/>
        <family val="1"/>
      </rPr>
      <t xml:space="preserve">Рама из металлического профиля 15х15 мм, окрашена, задняя стенка сотовый поликарбонат прозрачный 4 мм(будет светится), крышки без цвета(по умолчанию оцинкованный металл), лицевая часть сотовый поликарбонат 4 мм + печать 360 точек. </t>
    </r>
    <r>
      <rPr>
        <b/>
        <sz val="18"/>
        <color indexed="8"/>
        <rFont val="Times New Roman"/>
        <family val="1"/>
      </rPr>
      <t>Не все размеры  подходят под "ЭКОНОМ"</t>
    </r>
    <r>
      <rPr>
        <b/>
        <sz val="20"/>
        <color indexed="10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ГАРАНТИЯ НА ДАННЫЙ КОРОБ 3 МЕСЯЦ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</si>
</sst>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10"/>
      <name val="Times New Roman"/>
      <family val="1"/>
    </font>
    <font>
      <b/>
      <u val="single"/>
      <sz val="18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Black"/>
      <family val="2"/>
    </font>
    <font>
      <sz val="11"/>
      <color indexed="8"/>
      <name val="Times New Roman"/>
      <family val="1"/>
    </font>
    <font>
      <i/>
      <sz val="11"/>
      <color indexed="8"/>
      <name val="Calibri"/>
      <family val="2"/>
    </font>
    <font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Arial"/>
      <family val="2"/>
    </font>
    <font>
      <sz val="12"/>
      <color indexed="10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Black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Calibri"/>
      <family val="2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u val="single"/>
      <sz val="16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000000"/>
      <name val="Arial"/>
      <family val="2"/>
    </font>
    <font>
      <b/>
      <sz val="14"/>
      <color rgb="FFFF0000"/>
      <name val="Times New Roman"/>
      <family val="1"/>
    </font>
    <font>
      <sz val="12"/>
      <color rgb="FFFF0000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/>
    </xf>
    <xf numFmtId="0" fontId="60" fillId="0" borderId="0" xfId="0" applyFont="1" applyAlignment="1">
      <alignment/>
    </xf>
    <xf numFmtId="0" fontId="61" fillId="12" borderId="10" xfId="0" applyFont="1" applyFill="1" applyBorder="1" applyAlignment="1">
      <alignment horizontal="center" vertical="center" wrapText="1"/>
    </xf>
    <xf numFmtId="0" fontId="62" fillId="0" borderId="0" xfId="0" applyFont="1" applyAlignment="1">
      <alignment/>
    </xf>
    <xf numFmtId="0" fontId="62" fillId="0" borderId="10" xfId="0" applyFont="1" applyBorder="1" applyAlignment="1">
      <alignment horizontal="left" vertical="center" wrapText="1"/>
    </xf>
    <xf numFmtId="0" fontId="62" fillId="0" borderId="10" xfId="0" applyFont="1" applyBorder="1" applyAlignment="1">
      <alignment horizontal="left" vertical="center"/>
    </xf>
    <xf numFmtId="0" fontId="61" fillId="12" borderId="10" xfId="0" applyFont="1" applyFill="1" applyBorder="1" applyAlignment="1">
      <alignment horizontal="center" vertical="center"/>
    </xf>
    <xf numFmtId="0" fontId="62" fillId="0" borderId="10" xfId="0" applyFont="1" applyBorder="1" applyAlignment="1">
      <alignment/>
    </xf>
    <xf numFmtId="0" fontId="62" fillId="0" borderId="10" xfId="0" applyFont="1" applyBorder="1" applyAlignment="1">
      <alignment vertical="center"/>
    </xf>
    <xf numFmtId="0" fontId="62" fillId="0" borderId="1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63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3" fillId="0" borderId="0" xfId="0" applyFont="1" applyFill="1" applyAlignment="1">
      <alignment horizontal="left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63" fillId="0" borderId="0" xfId="0" applyFont="1" applyFill="1" applyAlignment="1">
      <alignment vertical="center"/>
    </xf>
    <xf numFmtId="0" fontId="64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5" fillId="8" borderId="1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/>
    </xf>
    <xf numFmtId="0" fontId="66" fillId="0" borderId="0" xfId="0" applyFont="1" applyAlignment="1">
      <alignment/>
    </xf>
    <xf numFmtId="0" fontId="62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6" fillId="12" borderId="10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/>
    </xf>
    <xf numFmtId="1" fontId="61" fillId="33" borderId="10" xfId="0" applyNumberFormat="1" applyFont="1" applyFill="1" applyBorder="1" applyAlignment="1">
      <alignment horizontal="center" vertical="center"/>
    </xf>
    <xf numFmtId="1" fontId="62" fillId="0" borderId="0" xfId="0" applyNumberFormat="1" applyFont="1" applyAlignment="1">
      <alignment/>
    </xf>
    <xf numFmtId="0" fontId="62" fillId="0" borderId="10" xfId="0" applyFont="1" applyBorder="1" applyAlignment="1">
      <alignment/>
    </xf>
    <xf numFmtId="0" fontId="0" fillId="0" borderId="0" xfId="0" applyFill="1" applyAlignment="1">
      <alignment/>
    </xf>
    <xf numFmtId="0" fontId="66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1" fontId="61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8" fillId="0" borderId="0" xfId="0" applyFont="1" applyFill="1" applyBorder="1" applyAlignment="1">
      <alignment/>
    </xf>
    <xf numFmtId="1" fontId="61" fillId="33" borderId="0" xfId="0" applyNumberFormat="1" applyFont="1" applyFill="1" applyBorder="1" applyAlignment="1">
      <alignment horizontal="center" vertical="center"/>
    </xf>
    <xf numFmtId="0" fontId="69" fillId="0" borderId="10" xfId="0" applyFont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69" fillId="0" borderId="0" xfId="0" applyFont="1" applyAlignment="1">
      <alignment/>
    </xf>
    <xf numFmtId="0" fontId="6" fillId="12" borderId="12" xfId="0" applyFont="1" applyFill="1" applyBorder="1" applyAlignment="1">
      <alignment vertical="center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wrapText="1"/>
    </xf>
    <xf numFmtId="1" fontId="0" fillId="0" borderId="10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6" fillId="12" borderId="10" xfId="0" applyFont="1" applyFill="1" applyBorder="1" applyAlignment="1">
      <alignment vertical="center"/>
    </xf>
    <xf numFmtId="1" fontId="62" fillId="0" borderId="10" xfId="0" applyNumberFormat="1" applyFont="1" applyBorder="1" applyAlignment="1">
      <alignment horizontal="center" vertical="center"/>
    </xf>
    <xf numFmtId="1" fontId="62" fillId="0" borderId="10" xfId="0" applyNumberFormat="1" applyFont="1" applyBorder="1" applyAlignment="1">
      <alignment horizontal="center"/>
    </xf>
    <xf numFmtId="0" fontId="0" fillId="12" borderId="12" xfId="0" applyFill="1" applyBorder="1" applyAlignment="1">
      <alignment vertical="center"/>
    </xf>
    <xf numFmtId="0" fontId="0" fillId="12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2" fontId="0" fillId="0" borderId="12" xfId="0" applyNumberFormat="1" applyFill="1" applyBorder="1" applyAlignment="1">
      <alignment vertical="center"/>
    </xf>
    <xf numFmtId="2" fontId="0" fillId="0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right" vertical="center"/>
    </xf>
    <xf numFmtId="2" fontId="65" fillId="33" borderId="10" xfId="0" applyNumberFormat="1" applyFont="1" applyFill="1" applyBorder="1" applyAlignment="1">
      <alignment/>
    </xf>
    <xf numFmtId="2" fontId="61" fillId="33" borderId="10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7" fillId="0" borderId="0" xfId="0" applyFont="1" applyAlignment="1">
      <alignment horizontal="center" vertical="center"/>
    </xf>
    <xf numFmtId="0" fontId="62" fillId="0" borderId="0" xfId="0" applyFont="1" applyAlignment="1">
      <alignment horizontal="right" vertical="center" wrapText="1"/>
    </xf>
    <xf numFmtId="0" fontId="62" fillId="0" borderId="0" xfId="0" applyFont="1" applyAlignment="1">
      <alignment horizontal="right" vertical="center"/>
    </xf>
    <xf numFmtId="0" fontId="70" fillId="34" borderId="15" xfId="0" applyFont="1" applyFill="1" applyBorder="1" applyAlignment="1">
      <alignment horizontal="center" vertical="center" wrapText="1"/>
    </xf>
    <xf numFmtId="0" fontId="70" fillId="34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6" fillId="12" borderId="10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 wrapText="1"/>
    </xf>
    <xf numFmtId="0" fontId="6" fillId="12" borderId="11" xfId="0" applyFont="1" applyFill="1" applyBorder="1" applyAlignment="1">
      <alignment horizontal="center" vertical="center" wrapText="1"/>
    </xf>
    <xf numFmtId="0" fontId="6" fillId="12" borderId="14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7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5;&#1093;&#1080;&#1076;&#1085;&#1099;&#1081;%20&#1047;&#1084;&#1077;&#1081;\Downloads\&#1084;&#1072;&#1090;&#1077;&#1088;&#1080;&#1072;&#1083;&#109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андартноразмерные материалы"/>
      <sheetName val="погонный материал"/>
      <sheetName val="штучный материал"/>
      <sheetName val="печать"/>
      <sheetName val="короб"/>
      <sheetName val="Буквы"/>
      <sheetName val="вывеска"/>
      <sheetName val="плотерная резка"/>
      <sheetName val="стенды"/>
      <sheetName val="Таблички"/>
      <sheetName val="Штендер"/>
    </sheetNames>
    <sheetDataSet>
      <sheetData sheetId="0">
        <row r="2">
          <cell r="F2">
            <v>142.8015873015873</v>
          </cell>
        </row>
        <row r="3">
          <cell r="F3">
            <v>151.6706349206349</v>
          </cell>
          <cell r="G3">
            <v>1577.3746031746032</v>
          </cell>
        </row>
        <row r="5">
          <cell r="F5">
            <v>242.67460317460313</v>
          </cell>
          <cell r="G5">
            <v>2062.7341269841268</v>
          </cell>
        </row>
        <row r="6">
          <cell r="G6">
            <v>1349.3337640313337</v>
          </cell>
        </row>
        <row r="7">
          <cell r="F7">
            <v>307.43761608657036</v>
          </cell>
          <cell r="G7">
            <v>1690.906888476137</v>
          </cell>
        </row>
        <row r="8">
          <cell r="F8">
            <v>483.96995881450385</v>
          </cell>
          <cell r="G8">
            <v>2177.864814665267</v>
          </cell>
        </row>
        <row r="10">
          <cell r="F10">
            <v>220</v>
          </cell>
          <cell r="G10">
            <v>1540</v>
          </cell>
        </row>
        <row r="15">
          <cell r="F15">
            <v>1118.4688686101915</v>
          </cell>
        </row>
        <row r="19">
          <cell r="F19">
            <v>974.6666666666666</v>
          </cell>
          <cell r="G19">
            <v>2534.133333333333</v>
          </cell>
        </row>
        <row r="25">
          <cell r="G25">
            <v>305</v>
          </cell>
        </row>
        <row r="26">
          <cell r="G26">
            <v>750</v>
          </cell>
        </row>
        <row r="27">
          <cell r="G27">
            <v>850</v>
          </cell>
        </row>
        <row r="28">
          <cell r="F28">
            <v>215</v>
          </cell>
          <cell r="G28">
            <v>315</v>
          </cell>
        </row>
        <row r="29">
          <cell r="F29">
            <v>600</v>
          </cell>
          <cell r="G29">
            <v>780</v>
          </cell>
        </row>
        <row r="30">
          <cell r="F30">
            <v>700</v>
          </cell>
          <cell r="G30">
            <v>800</v>
          </cell>
        </row>
        <row r="31">
          <cell r="G31">
            <v>400</v>
          </cell>
        </row>
        <row r="32">
          <cell r="G32">
            <v>670</v>
          </cell>
        </row>
        <row r="33">
          <cell r="G33">
            <v>100</v>
          </cell>
        </row>
      </sheetData>
      <sheetData sheetId="1">
        <row r="2">
          <cell r="D2">
            <v>116.66666666666667</v>
          </cell>
        </row>
        <row r="3">
          <cell r="D3">
            <v>213.33333333333334</v>
          </cell>
        </row>
        <row r="4">
          <cell r="D4">
            <v>364.1666666666667</v>
          </cell>
        </row>
        <row r="5">
          <cell r="D5">
            <v>138.25</v>
          </cell>
        </row>
        <row r="6">
          <cell r="D6">
            <v>170</v>
          </cell>
        </row>
        <row r="7">
          <cell r="D7">
            <v>0</v>
          </cell>
        </row>
        <row r="8">
          <cell r="D8">
            <v>30</v>
          </cell>
        </row>
        <row r="9">
          <cell r="D9">
            <v>35</v>
          </cell>
        </row>
        <row r="12">
          <cell r="D12">
            <v>96.66666666666667</v>
          </cell>
        </row>
        <row r="13">
          <cell r="D13">
            <v>250</v>
          </cell>
        </row>
        <row r="14">
          <cell r="D14">
            <v>515</v>
          </cell>
        </row>
        <row r="15">
          <cell r="D15">
            <v>770</v>
          </cell>
        </row>
        <row r="16">
          <cell r="D16">
            <v>465</v>
          </cell>
        </row>
        <row r="17">
          <cell r="D17">
            <v>53</v>
          </cell>
        </row>
        <row r="18">
          <cell r="D18">
            <v>325</v>
          </cell>
        </row>
        <row r="22">
          <cell r="D22">
            <v>20</v>
          </cell>
        </row>
      </sheetData>
      <sheetData sheetId="2">
        <row r="8">
          <cell r="D8">
            <v>40</v>
          </cell>
        </row>
        <row r="12">
          <cell r="D12">
            <v>150</v>
          </cell>
        </row>
        <row r="16">
          <cell r="D16">
            <v>370</v>
          </cell>
        </row>
        <row r="17">
          <cell r="D17">
            <v>565</v>
          </cell>
        </row>
        <row r="20">
          <cell r="D20">
            <v>1470</v>
          </cell>
        </row>
        <row r="24">
          <cell r="D24">
            <v>25</v>
          </cell>
        </row>
        <row r="25">
          <cell r="D25">
            <v>30</v>
          </cell>
        </row>
        <row r="26">
          <cell r="D26">
            <v>36</v>
          </cell>
        </row>
        <row r="27">
          <cell r="D27">
            <v>31</v>
          </cell>
        </row>
        <row r="28">
          <cell r="D28">
            <v>37</v>
          </cell>
        </row>
        <row r="29">
          <cell r="D29">
            <v>60</v>
          </cell>
        </row>
        <row r="34">
          <cell r="D34">
            <v>780</v>
          </cell>
        </row>
        <row r="35">
          <cell r="D35">
            <v>1612</v>
          </cell>
        </row>
        <row r="36">
          <cell r="D36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4"/>
  <sheetViews>
    <sheetView tabSelected="1" zoomScalePageLayoutView="0" workbookViewId="0" topLeftCell="A22">
      <selection activeCell="A87" sqref="A87"/>
    </sheetView>
  </sheetViews>
  <sheetFormatPr defaultColWidth="9.140625" defaultRowHeight="15"/>
  <cols>
    <col min="1" max="1" width="74.7109375" style="0" bestFit="1" customWidth="1"/>
    <col min="2" max="2" width="19.57421875" style="0" bestFit="1" customWidth="1"/>
    <col min="3" max="3" width="17.57421875" style="0" customWidth="1"/>
    <col min="4" max="4" width="18.140625" style="0" customWidth="1"/>
  </cols>
  <sheetData>
    <row r="1" spans="1:5" ht="20.25">
      <c r="A1" s="91" t="s">
        <v>26</v>
      </c>
      <c r="B1" s="91"/>
      <c r="C1" s="6"/>
      <c r="D1" s="6"/>
      <c r="E1" s="6"/>
    </row>
    <row r="2" spans="1:5" ht="20.25">
      <c r="A2" s="50"/>
      <c r="B2" s="50"/>
      <c r="C2" s="6"/>
      <c r="D2" s="6"/>
      <c r="E2" s="6"/>
    </row>
    <row r="3" spans="1:5" ht="15.75">
      <c r="A3" s="92" t="s">
        <v>27</v>
      </c>
      <c r="B3" s="93"/>
      <c r="C3" s="6"/>
      <c r="D3" s="6"/>
      <c r="E3" s="6"/>
    </row>
    <row r="4" spans="1:5" ht="15.75">
      <c r="A4" s="6"/>
      <c r="B4" s="6"/>
      <c r="C4" s="6"/>
      <c r="D4" s="6"/>
      <c r="E4" s="6"/>
    </row>
    <row r="5" spans="1:5" ht="18.75">
      <c r="A5" s="5" t="s">
        <v>0</v>
      </c>
      <c r="B5" s="9" t="s">
        <v>64</v>
      </c>
      <c r="C5" s="9" t="s">
        <v>65</v>
      </c>
      <c r="D5" s="53"/>
      <c r="E5" s="6"/>
    </row>
    <row r="6" spans="1:5" ht="18.75">
      <c r="A6" s="54"/>
      <c r="B6" s="55"/>
      <c r="C6" s="55"/>
      <c r="D6" s="53"/>
      <c r="E6" s="6"/>
    </row>
    <row r="7" spans="1:15" ht="41.25" customHeight="1">
      <c r="A7" s="54" t="s">
        <v>259</v>
      </c>
      <c r="B7" s="55"/>
      <c r="C7" s="89">
        <f>('[1]стандартноразмерные материалы'!F2+'[1]стандартноразмерные материалы'!F10+'[1]стандартноразмерные материалы'!F28+'[1]погонный материал'!D8*12+'[1]погонный материал'!D18*5+'[1]штучный материал'!D20)*2</f>
        <v>8065.603174603175</v>
      </c>
      <c r="D7" s="94" t="s">
        <v>260</v>
      </c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</row>
    <row r="8" spans="1:15" ht="18.75">
      <c r="A8" s="54"/>
      <c r="B8" s="55"/>
      <c r="C8" s="55"/>
      <c r="D8" s="94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</row>
    <row r="9" spans="1:15" ht="18.75">
      <c r="A9" s="54"/>
      <c r="B9" s="55"/>
      <c r="C9" s="55"/>
      <c r="D9" s="94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</row>
    <row r="10" spans="1:15" ht="31.5">
      <c r="A10" s="7" t="s">
        <v>66</v>
      </c>
      <c r="B10" s="56">
        <f>(12*'[1]погонный материал'!D8+'[1]стандартноразмерные материалы'!F28+'[1]стандартноразмерные материалы'!F3+'[1]штучный материал'!D12*5+'[1]штучный материал'!D16*3)*3</f>
        <v>7760.0119047619055</v>
      </c>
      <c r="C10" s="56">
        <f>(12*'[1]погонный материал'!D8+'[1]стандартноразмерные материалы'!F3+'[1]стандартноразмерные материалы'!F28+70*'[1]штучный материал'!D8+'[1]штучный материал'!D20)*2.2</f>
        <v>10992.675396825398</v>
      </c>
      <c r="D10" s="94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</row>
    <row r="11" spans="1:5" ht="31.5">
      <c r="A11" s="7" t="s">
        <v>67</v>
      </c>
      <c r="B11" s="56">
        <f>(12*'[1]погонный материал'!D8+'[1]стандартноразмерные материалы'!F29+'[1]стандартноразмерные материалы'!F3+'[1]штучный материал'!D12*5+'[1]штучный материал'!D16*3)*3</f>
        <v>8915.011904761905</v>
      </c>
      <c r="C11" s="56">
        <f>(12*'[1]погонный материал'!D8+'[1]стандартноразмерные материалы'!F3+'[1]стандартноразмерные материалы'!F29+70*'[1]штучный материал'!D8+'[1]штучный материал'!D20)*2.2</f>
        <v>11839.675396825398</v>
      </c>
      <c r="D11" s="57"/>
      <c r="E11" s="6"/>
    </row>
    <row r="12" spans="1:5" ht="31.5">
      <c r="A12" s="7" t="s">
        <v>68</v>
      </c>
      <c r="B12" s="56">
        <f>(12*'[1]погонный материал'!D8+'[1]стандартноразмерные материалы'!F3+'[1]стандартноразмерные материалы'!F30+'[1]штучный материал'!D12*5+'[1]штучный материал'!D16*3)*3</f>
        <v>9215.011904761905</v>
      </c>
      <c r="C12" s="56">
        <f>(12*'[1]погонный материал'!D8+'[1]стандартноразмерные материалы'!F3+'[1]стандартноразмерные материалы'!F30+70*'[1]штучный материал'!D8+'[1]штучный материал'!D20)*2.2</f>
        <v>12059.675396825398</v>
      </c>
      <c r="D12" s="57"/>
      <c r="E12" s="6"/>
    </row>
    <row r="13" spans="1:5" ht="18.75">
      <c r="A13" s="7" t="s">
        <v>69</v>
      </c>
      <c r="B13" s="56">
        <f>(12*'[1]погонный материал'!D8+'[1]стандартноразмерные материалы'!F3+'[1]погонный материал'!D14*2+'[1]штучный материал'!D12*5+3*'[1]штучный материал'!D16)*3</f>
        <v>10205.011904761905</v>
      </c>
      <c r="C13" s="56">
        <f>(12*'[1]погонный материал'!D8+2*'[1]погонный материал'!D14+'[1]стандартноразмерные материалы'!F3+'[1]штучный материал'!D8*70+'[1]штучный материал'!D20)*2.2</f>
        <v>12785.675396825398</v>
      </c>
      <c r="D13" s="57"/>
      <c r="E13" s="6"/>
    </row>
    <row r="14" spans="1:5" ht="18.75">
      <c r="A14" s="7"/>
      <c r="B14" s="56"/>
      <c r="C14" s="56"/>
      <c r="D14" s="57"/>
      <c r="E14" s="6"/>
    </row>
    <row r="15" spans="1:5" ht="31.5">
      <c r="A15" s="7" t="s">
        <v>70</v>
      </c>
      <c r="B15" s="56">
        <f>(12*'[1]погонный материал'!D8+'[1]стандартноразмерные материалы'!F28+'[1]стандартноразмерные материалы'!F5+'[1]штучный материал'!D12*5+'[1]штучный материал'!D16*3)*3</f>
        <v>8033.02380952381</v>
      </c>
      <c r="C15" s="56">
        <f>(12*'[1]погонный материал'!D8+'[1]стандартноразмерные материалы'!F5+'[1]стандартноразмерные материалы'!F28+70*'[1]штучный материал'!D8+'[1]штучный материал'!D20)*2.2</f>
        <v>11192.884126984129</v>
      </c>
      <c r="D15" s="57"/>
      <c r="E15" s="6"/>
    </row>
    <row r="16" spans="1:5" ht="31.5">
      <c r="A16" s="7" t="s">
        <v>71</v>
      </c>
      <c r="B16" s="56">
        <f>(12*'[1]погонный материал'!D8+'[1]стандартноразмерные материалы'!F29+'[1]стандартноразмерные материалы'!F5+'[1]штучный материал'!D12*5+'[1]штучный материал'!D16*3)*3</f>
        <v>9188.02380952381</v>
      </c>
      <c r="C16" s="56">
        <f>(12*'[1]погонный материал'!D8+'[1]стандартноразмерные материалы'!F5+'[1]стандартноразмерные материалы'!F29+70*'[1]штучный материал'!D8+'[1]штучный материал'!D20)*2.2</f>
        <v>12039.884126984129</v>
      </c>
      <c r="D16" s="57"/>
      <c r="E16" s="6"/>
    </row>
    <row r="17" spans="1:5" ht="27" customHeight="1">
      <c r="A17" s="7" t="s">
        <v>72</v>
      </c>
      <c r="B17" s="56">
        <f>(12*'[1]погонный материал'!D8+'[1]стандартноразмерные материалы'!F5+'[1]стандартноразмерные материалы'!F30+'[1]штучный материал'!D12*5+'[1]штучный материал'!D16*3)*3</f>
        <v>9488.02380952381</v>
      </c>
      <c r="C17" s="56">
        <f>(12*'[1]погонный материал'!D8+'[1]стандартноразмерные материалы'!F5+'[1]стандартноразмерные материалы'!F30+70*'[1]штучный материал'!D8+'[1]штучный материал'!D20)*2.2</f>
        <v>12259.884126984129</v>
      </c>
      <c r="D17" s="57"/>
      <c r="E17" s="6"/>
    </row>
    <row r="18" spans="1:5" ht="22.5" customHeight="1">
      <c r="A18" s="7" t="s">
        <v>73</v>
      </c>
      <c r="B18" s="56">
        <f>(12*'[1]погонный материал'!D8+'[1]стандартноразмерные материалы'!F5+'[1]погонный материал'!D14*2+'[1]штучный материал'!D12*5+3*'[1]штучный материал'!D16)*3</f>
        <v>10478.02380952381</v>
      </c>
      <c r="C18" s="56">
        <f>(12*'[1]погонный материал'!D8+2*'[1]погонный материал'!D14+'[1]стандартноразмерные материалы'!F5+'[1]штучный материал'!D8*70+'[1]штучный материал'!D20)*2.2</f>
        <v>12985.884126984129</v>
      </c>
      <c r="D18" s="57"/>
      <c r="E18" s="6"/>
    </row>
    <row r="19" spans="1:5" ht="22.5" customHeight="1">
      <c r="A19" s="45"/>
      <c r="B19" s="56"/>
      <c r="C19" s="56"/>
      <c r="D19" s="57"/>
      <c r="E19" s="6"/>
    </row>
    <row r="20" spans="1:5" ht="18.75">
      <c r="A20" s="45" t="s">
        <v>74</v>
      </c>
      <c r="B20" s="56">
        <f>(12*'[1]погонный материал'!D8+'[1]стандартноразмерные материалы'!F15+'[1]стандартноразмерные материалы'!F28+5*'[1]штучный материал'!D12+3*'[1]штучный материал'!D16)*3</f>
        <v>10660.406605830576</v>
      </c>
      <c r="C20" s="56">
        <f>(12*'[1]погонный материал'!D8+'[1]стандартноразмерные материалы'!F15+'[1]стандартноразмерные материалы'!F28+'[1]штучный материал'!D8*70+'[1]штучный материал'!D20)*2.2</f>
        <v>13119.631510942423</v>
      </c>
      <c r="D20" s="57"/>
      <c r="E20" s="6"/>
    </row>
    <row r="21" spans="1:5" ht="18.75">
      <c r="A21" s="45" t="s">
        <v>75</v>
      </c>
      <c r="B21" s="56">
        <f>(12*'[1]погонный материал'!D8+'[1]стандартноразмерные материалы'!F15+'[1]стандартноразмерные материалы'!F29+5*'[1]штучный материал'!D12+3*'[1]штучный материал'!D16)*3</f>
        <v>11815.406605830576</v>
      </c>
      <c r="C21" s="56">
        <f>(12*'[1]погонный материал'!D8+'[1]стандартноразмерные материалы'!F15+'[1]стандартноразмерные материалы'!F29+'[1]штучный материал'!D8*70+'[1]штучный материал'!D20)*2.2</f>
        <v>13966.631510942423</v>
      </c>
      <c r="D21" s="57"/>
      <c r="E21" s="6"/>
    </row>
    <row r="22" spans="1:5" ht="18.75">
      <c r="A22" s="45" t="s">
        <v>76</v>
      </c>
      <c r="B22" s="56">
        <f>(12*'[1]погонный материал'!D8+'[1]стандартноразмерные материалы'!F15+'[1]стандартноразмерные материалы'!F30+5*'[1]штучный материал'!D12+3*'[1]штучный материал'!D16)*3</f>
        <v>12115.406605830576</v>
      </c>
      <c r="C22" s="56">
        <f>(12*'[1]погонный материал'!D8+'[1]стандартноразмерные материалы'!F15+'[1]стандартноразмерные материалы'!F30+'[1]штучный материал'!D8*70+'[1]штучный материал'!D20)*2.2</f>
        <v>14186.631510942423</v>
      </c>
      <c r="D22" s="57"/>
      <c r="E22" s="6"/>
    </row>
    <row r="23" spans="1:5" ht="18.75">
      <c r="A23" s="45" t="s">
        <v>77</v>
      </c>
      <c r="B23" s="56">
        <f>(12*'[1]погонный материал'!D8+'[1]стандартноразмерные материалы'!F15+'[1]погонный материал'!D14*2+'[1]штучный материал'!D12*5+'[1]штучный материал'!D16*3)*3</f>
        <v>13105.406605830576</v>
      </c>
      <c r="C23" s="56">
        <f>(12*'[1]погонный материал'!D8+'[1]стандартноразмерные материалы'!F15+'[1]погонный материал'!D14*2+'[1]штучный материал'!D8*70+'[1]штучный материал'!D20)*2.2</f>
        <v>14912.631510942423</v>
      </c>
      <c r="D23" s="57"/>
      <c r="E23" s="6"/>
    </row>
    <row r="24" spans="1:5" ht="18.75">
      <c r="A24" s="45"/>
      <c r="B24" s="56"/>
      <c r="C24" s="56"/>
      <c r="D24" s="57"/>
      <c r="E24" s="6"/>
    </row>
    <row r="25" spans="1:5" ht="31.5">
      <c r="A25" s="7" t="s">
        <v>78</v>
      </c>
      <c r="B25" s="56">
        <f>(12*'[1]погонный материал'!D9+'[1]стандартноразмерные материалы'!F3+'[1]стандартноразмерные материалы'!F28+'[1]штучный материал'!D12*5+'[1]штучный материал'!D16*3)*3</f>
        <v>7940.0119047619055</v>
      </c>
      <c r="C25" s="56">
        <f>('[1]погонный материал'!D9*12+'[1]стандартноразмерные материалы'!F3+'[1]стандартноразмерные материалы'!F28+'[1]штучный материал'!D8*70+'[1]штучный материал'!D20)*2.2</f>
        <v>11124.675396825398</v>
      </c>
      <c r="D25" s="57"/>
      <c r="E25" s="6"/>
    </row>
    <row r="26" spans="1:5" ht="31.5">
      <c r="A26" s="7" t="s">
        <v>79</v>
      </c>
      <c r="B26" s="56">
        <f>(12*'[1]погонный материал'!D9+'[1]стандартноразмерные материалы'!F3+'[1]стандартноразмерные материалы'!F29+'[1]штучный материал'!D12*5+'[1]штучный материал'!D16*3)*3</f>
        <v>9095.011904761905</v>
      </c>
      <c r="C26" s="56">
        <f>('[1]погонный материал'!D9*12+'[1]стандартноразмерные материалы'!F3+'[1]стандартноразмерные материалы'!F29+'[1]штучный материал'!D8*70+'[1]штучный материал'!D20)*2.2</f>
        <v>11971.675396825398</v>
      </c>
      <c r="D26" s="57"/>
      <c r="E26" s="6"/>
    </row>
    <row r="27" spans="1:5" ht="31.5">
      <c r="A27" s="7" t="s">
        <v>80</v>
      </c>
      <c r="B27" s="56">
        <f>(12*'[1]погонный материал'!D9+'[1]стандартноразмерные материалы'!F3+'[1]стандартноразмерные материалы'!F30+'[1]штучный материал'!D12*5+'[1]штучный материал'!D16*3)*3</f>
        <v>9395.011904761905</v>
      </c>
      <c r="C27" s="56">
        <f>('[1]погонный материал'!D9*12+'[1]стандартноразмерные материалы'!F3+'[1]стандартноразмерные материалы'!F30+'[1]штучный материал'!D8*70+'[1]штучный материал'!D20)*2.2</f>
        <v>12191.675396825398</v>
      </c>
      <c r="D27" s="57"/>
      <c r="E27" s="6"/>
    </row>
    <row r="28" spans="1:5" ht="18.75">
      <c r="A28" s="7" t="s">
        <v>81</v>
      </c>
      <c r="B28" s="56">
        <f>('[1]погонный материал'!D9*12+'[1]стандартноразмерные материалы'!F3+'[1]погонный материал'!D14*2+'[1]штучный материал'!D12*5+'[1]штучный материал'!D16*3)*3</f>
        <v>10385.011904761905</v>
      </c>
      <c r="C28" s="56">
        <f>(12*'[1]погонный материал'!D9+'[1]погонный материал'!D14*2+'[1]стандартноразмерные материалы'!F3+'[1]штучный материал'!D8*70+'[1]штучный материал'!D20)*2.2</f>
        <v>12917.675396825398</v>
      </c>
      <c r="D28" s="57"/>
      <c r="E28" s="6"/>
    </row>
    <row r="29" spans="1:5" ht="18.75">
      <c r="A29" s="45"/>
      <c r="B29" s="56"/>
      <c r="C29" s="56"/>
      <c r="D29" s="57"/>
      <c r="E29" s="6"/>
    </row>
    <row r="30" spans="1:5" ht="31.5">
      <c r="A30" s="7" t="s">
        <v>82</v>
      </c>
      <c r="B30" s="56">
        <f>(12*'[1]погонный материал'!D9+'[1]стандартноразмерные материалы'!F5+'[1]стандартноразмерные материалы'!F28+'[1]штучный материал'!D12*5+'[1]штучный материал'!D16*3)*3</f>
        <v>8213.02380952381</v>
      </c>
      <c r="C30" s="56">
        <f>(12*'[1]погонный материал'!D9+'[1]стандартноразмерные материалы'!F5+'[1]стандартноразмерные материалы'!F28+'[1]штучный материал'!D8*70+'[1]штучный материал'!D20)*2.2</f>
        <v>11324.884126984129</v>
      </c>
      <c r="D30" s="57"/>
      <c r="E30" s="6"/>
    </row>
    <row r="31" spans="1:5" ht="31.5">
      <c r="A31" s="7" t="s">
        <v>83</v>
      </c>
      <c r="B31" s="56">
        <f>(12*'[1]погонный материал'!D9+'[1]стандартноразмерные материалы'!F5+'[1]стандартноразмерные материалы'!F29+'[1]штучный материал'!D12*5+'[1]штучный материал'!D16*3)*3</f>
        <v>9368.02380952381</v>
      </c>
      <c r="C31" s="56">
        <f>(12*'[1]погонный материал'!D9+'[1]стандартноразмерные материалы'!F5+'[1]стандартноразмерные материалы'!F29+'[1]штучный материал'!D8*70+'[1]штучный материал'!D20)*2.2</f>
        <v>12171.884126984129</v>
      </c>
      <c r="D31" s="57"/>
      <c r="E31" s="6"/>
    </row>
    <row r="32" spans="1:5" ht="31.5">
      <c r="A32" s="7" t="s">
        <v>84</v>
      </c>
      <c r="B32" s="56">
        <f>(12*'[1]погонный материал'!D9+'[1]стандартноразмерные материалы'!F5+'[1]стандартноразмерные материалы'!F30+'[1]штучный материал'!D12*5+'[1]штучный материал'!D16*3)*3</f>
        <v>9668.02380952381</v>
      </c>
      <c r="C32" s="56">
        <f>(12*'[1]погонный материал'!D9+'[1]стандартноразмерные материалы'!F5+'[1]стандартноразмерные материалы'!F30+'[1]штучный материал'!D8*70+'[1]штучный материал'!D20)*2.2</f>
        <v>12391.884126984129</v>
      </c>
      <c r="D32" s="57"/>
      <c r="E32" s="6"/>
    </row>
    <row r="33" spans="1:5" ht="18.75">
      <c r="A33" s="7" t="s">
        <v>85</v>
      </c>
      <c r="B33" s="56">
        <f>(12*'[1]погонный материал'!D9+'[1]погонный материал'!D14*2+'[1]стандартноразмерные материалы'!F5+'[1]штучный материал'!D12*5+'[1]штучный материал'!D16*3)*3</f>
        <v>10658.02380952381</v>
      </c>
      <c r="C33" s="56">
        <f>(12*'[1]погонный материал'!D9+'[1]погонный материал'!D14*2+'[1]стандартноразмерные материалы'!F5+'[1]штучный материал'!D8*70+'[1]штучный материал'!D20)*2.2</f>
        <v>13117.884126984129</v>
      </c>
      <c r="D33" s="57"/>
      <c r="E33" s="6"/>
    </row>
    <row r="34" spans="1:5" ht="18.75">
      <c r="A34" s="45"/>
      <c r="B34" s="56"/>
      <c r="C34" s="56"/>
      <c r="D34" s="57"/>
      <c r="E34" s="6"/>
    </row>
    <row r="35" spans="1:5" ht="18.75">
      <c r="A35" s="45" t="s">
        <v>57</v>
      </c>
      <c r="B35" s="56">
        <f>(12*'[1]погонный материал'!D9+'[1]стандартноразмерные материалы'!F15+'[1]стандартноразмерные материалы'!F28+'[1]штучный материал'!D12*5+'[1]штучный материал'!D16*3)*3</f>
        <v>10840.406605830576</v>
      </c>
      <c r="C35" s="56">
        <f>(12*'[1]погонный материал'!D9+'[1]стандартноразмерные материалы'!F15+'[1]стандартноразмерные материалы'!F28+'[1]штучный материал'!D8*70+'[1]штучный материал'!D20)*2.2</f>
        <v>13251.631510942423</v>
      </c>
      <c r="D35" s="57"/>
      <c r="E35" s="6"/>
    </row>
    <row r="36" spans="1:5" ht="18.75">
      <c r="A36" s="45" t="s">
        <v>58</v>
      </c>
      <c r="B36" s="56">
        <f>(12*'[1]погонный материал'!D9+'[1]стандартноразмерные материалы'!F15+'[1]стандартноразмерные материалы'!F29+'[1]штучный материал'!D12*5+'[1]штучный материал'!D16*3)*3</f>
        <v>11995.406605830576</v>
      </c>
      <c r="C36" s="56">
        <f>(12*'[1]погонный материал'!D9+'[1]стандартноразмерные материалы'!F15+'[1]стандартноразмерные материалы'!F29+'[1]штучный материал'!D8*70+'[1]штучный материал'!D20)*2.2</f>
        <v>14098.631510942423</v>
      </c>
      <c r="D36" s="57"/>
      <c r="E36" s="6"/>
    </row>
    <row r="37" spans="1:5" ht="18.75">
      <c r="A37" s="45" t="s">
        <v>59</v>
      </c>
      <c r="B37" s="56">
        <f>(12*'[1]погонный материал'!D9+'[1]стандартноразмерные материалы'!F15+'[1]стандартноразмерные материалы'!F30+'[1]штучный материал'!D12*5+'[1]штучный материал'!D16*3)*3</f>
        <v>12295.406605830576</v>
      </c>
      <c r="C37" s="56">
        <f>(12*'[1]погонный материал'!D9+'[1]стандартноразмерные материалы'!F15+'[1]стандартноразмерные материалы'!F30+'[1]штучный материал'!D8*70+'[1]штучный материал'!D20)*2.2</f>
        <v>14318.631510942423</v>
      </c>
      <c r="D37" s="57"/>
      <c r="E37" s="6"/>
    </row>
    <row r="38" spans="1:5" ht="18.75">
      <c r="A38" s="45" t="s">
        <v>60</v>
      </c>
      <c r="B38" s="56">
        <f>(12*'[1]погонный материал'!D9+'[1]погонный материал'!D14*2+'[1]стандартноразмерные материалы'!F15+'[1]штучный материал'!D12*5+'[1]штучный материал'!D16*3)*3</f>
        <v>13285.406605830576</v>
      </c>
      <c r="C38" s="56">
        <f>(12*'[1]погонный материал'!D9+'[1]погонный материал'!D14*2+'[1]стандартноразмерные материалы'!F15+'[1]штучный материал'!D8*70+'[1]штучный материал'!D20)*2.2</f>
        <v>15044.631510942423</v>
      </c>
      <c r="D38" s="57"/>
      <c r="E38" s="6"/>
    </row>
    <row r="39" spans="1:5" ht="18.75">
      <c r="A39" s="45"/>
      <c r="B39" s="56"/>
      <c r="C39" s="58"/>
      <c r="D39" s="57"/>
      <c r="E39" s="6"/>
    </row>
    <row r="40" spans="1:13" ht="15.75" customHeight="1">
      <c r="A40" s="12" t="s">
        <v>86</v>
      </c>
      <c r="B40" s="56"/>
      <c r="C40" s="56">
        <f>(4*'[1]погонный материал'!D5+'[1]стандартноразмерные материалы'!F3+'[1]стандартноразмерные материалы'!F28+'[1]штучный материал'!D27*4+'[1]штучный материал'!D8*70+'[1]штучный материал'!D20)*2.2</f>
        <v>11690.075396825398</v>
      </c>
      <c r="D40" s="57"/>
      <c r="I40" s="59"/>
      <c r="J40" s="60"/>
      <c r="K40" s="60"/>
      <c r="L40" s="61"/>
      <c r="M40" s="59"/>
    </row>
    <row r="41" spans="1:13" ht="15.75" customHeight="1">
      <c r="A41" s="12" t="s">
        <v>87</v>
      </c>
      <c r="B41" s="56"/>
      <c r="C41" s="56">
        <f>(4*'[1]погонный материал'!D5+'[1]стандартноразмерные материалы'!F3+'[1]стандартноразмерные материалы'!F29+'[1]штучный материал'!D27*4+'[1]штучный материал'!D8*70+'[1]штучный материал'!D20)*2.2</f>
        <v>12537.075396825398</v>
      </c>
      <c r="D41" s="57"/>
      <c r="I41" s="59"/>
      <c r="J41" s="60"/>
      <c r="K41" s="60"/>
      <c r="L41" s="61"/>
      <c r="M41" s="59"/>
    </row>
    <row r="42" spans="1:13" ht="15.75" customHeight="1">
      <c r="A42" s="12" t="s">
        <v>88</v>
      </c>
      <c r="B42" s="56"/>
      <c r="C42" s="56">
        <f>(4*'[1]погонный материал'!D5+'[1]стандартноразмерные материалы'!F3+'[1]стандартноразмерные материалы'!F30+'[1]штучный материал'!D27*4+'[1]штучный материал'!D8*70+'[1]штучный материал'!D20)*2.2</f>
        <v>12757.075396825398</v>
      </c>
      <c r="D42" s="57"/>
      <c r="I42" s="59"/>
      <c r="J42" s="60"/>
      <c r="K42" s="60"/>
      <c r="L42" s="61"/>
      <c r="M42" s="59"/>
    </row>
    <row r="43" spans="1:13" ht="15.75" customHeight="1">
      <c r="A43" s="12" t="s">
        <v>89</v>
      </c>
      <c r="B43" s="56"/>
      <c r="C43" s="56">
        <f>(4*'[1]погонный материал'!D5+'[1]погонный материал'!D14*2+'[1]стандартноразмерные материалы'!F3+'[1]штучный материал'!D27*4+'[1]штучный материал'!D8*70+'[1]штучный материал'!D20)*2.2</f>
        <v>13483.075396825398</v>
      </c>
      <c r="D43" s="57"/>
      <c r="I43" s="59"/>
      <c r="J43" s="60"/>
      <c r="K43" s="60"/>
      <c r="L43" s="61"/>
      <c r="M43" s="59"/>
    </row>
    <row r="44" spans="1:13" ht="15.75" customHeight="1">
      <c r="A44" s="12"/>
      <c r="B44" s="56"/>
      <c r="C44" s="56"/>
      <c r="D44" s="57"/>
      <c r="I44" s="59"/>
      <c r="J44" s="60"/>
      <c r="K44" s="60"/>
      <c r="L44" s="61"/>
      <c r="M44" s="59"/>
    </row>
    <row r="45" spans="1:13" ht="15.75" customHeight="1">
      <c r="A45" s="12" t="s">
        <v>90</v>
      </c>
      <c r="B45" s="56"/>
      <c r="C45" s="56">
        <f>(4*'[1]погонный материал'!D5+'[1]стандартноразмерные материалы'!F15+'[1]стандартноразмерные материалы'!F28+'[1]штучный материал'!D27*4+'[1]штучный материал'!D8*70+'[1]штучный материал'!D20)*2.2</f>
        <v>13817.031510942423</v>
      </c>
      <c r="D45" s="57"/>
      <c r="I45" s="59"/>
      <c r="J45" s="60"/>
      <c r="K45" s="60"/>
      <c r="L45" s="61"/>
      <c r="M45" s="59"/>
    </row>
    <row r="46" spans="1:13" ht="15.75" customHeight="1">
      <c r="A46" s="12" t="s">
        <v>91</v>
      </c>
      <c r="B46" s="56"/>
      <c r="C46" s="56">
        <f>(4*'[1]погонный материал'!D5+'[1]стандартноразмерные материалы'!F15+'[1]стандартноразмерные материалы'!F29+'[1]штучный материал'!D27*4+'[1]штучный материал'!D8*70+'[1]штучный материал'!D20)*2.2</f>
        <v>14664.031510942423</v>
      </c>
      <c r="D46" s="57"/>
      <c r="I46" s="59"/>
      <c r="J46" s="60"/>
      <c r="K46" s="60"/>
      <c r="L46" s="61"/>
      <c r="M46" s="59"/>
    </row>
    <row r="47" spans="1:13" ht="15.75" customHeight="1">
      <c r="A47" s="12" t="s">
        <v>92</v>
      </c>
      <c r="B47" s="56"/>
      <c r="C47" s="56">
        <f>(4*'[1]погонный материал'!D5+'[1]стандартноразмерные материалы'!F15+'[1]стандартноразмерные материалы'!F30+'[1]штучный материал'!D27*4+'[1]штучный материал'!D8*70+'[1]штучный материал'!D20)*2.2</f>
        <v>14884.031510942423</v>
      </c>
      <c r="D47" s="57"/>
      <c r="I47" s="59"/>
      <c r="J47" s="60"/>
      <c r="K47" s="60"/>
      <c r="L47" s="61"/>
      <c r="M47" s="59"/>
    </row>
    <row r="48" spans="1:13" ht="15.75" customHeight="1">
      <c r="A48" s="12" t="s">
        <v>93</v>
      </c>
      <c r="B48" s="56"/>
      <c r="C48" s="56">
        <f>(4*'[1]погонный материал'!D5+'[1]погонный материал'!D14*2+'[1]стандартноразмерные материалы'!F15+'[1]штучный материал'!D27*4+'[1]штучный материал'!D8*70+'[1]штучный материал'!D20)*2.2</f>
        <v>15610.031510942423</v>
      </c>
      <c r="D48" s="57"/>
      <c r="I48" s="59"/>
      <c r="J48" s="60"/>
      <c r="K48" s="60"/>
      <c r="L48" s="61"/>
      <c r="M48" s="59"/>
    </row>
    <row r="49" spans="1:13" ht="15.75" customHeight="1">
      <c r="A49" s="12"/>
      <c r="B49" s="56"/>
      <c r="C49" s="56"/>
      <c r="D49" s="57"/>
      <c r="I49" s="59"/>
      <c r="J49" s="60"/>
      <c r="K49" s="60"/>
      <c r="L49" s="61"/>
      <c r="M49" s="59"/>
    </row>
    <row r="50" spans="1:13" ht="15.75" customHeight="1">
      <c r="A50" s="12" t="s">
        <v>94</v>
      </c>
      <c r="B50" s="56"/>
      <c r="C50" s="56">
        <f>(4*'[1]погонный материал'!D6+'[1]стандартноразмерные материалы'!F3+'[1]стандартноразмерные материалы'!F28+'[1]штучный материал'!D28*4+'[1]штучный материал'!D8*70+'[1]штучный материал'!D20)*2.2</f>
        <v>12022.275396825398</v>
      </c>
      <c r="D50" s="57"/>
      <c r="I50" s="59"/>
      <c r="J50" s="60"/>
      <c r="K50" s="60"/>
      <c r="L50" s="61"/>
      <c r="M50" s="59"/>
    </row>
    <row r="51" spans="1:13" ht="15.75" customHeight="1">
      <c r="A51" s="12" t="s">
        <v>95</v>
      </c>
      <c r="B51" s="56"/>
      <c r="C51" s="56">
        <f>(4*'[1]погонный материал'!D6+'[1]стандартноразмерные материалы'!F3+'[1]стандартноразмерные материалы'!F29+'[1]штучный материал'!D28*4+'[1]штучный материал'!D8*70+'[1]штучный материал'!D20)*2.2</f>
        <v>12869.275396825398</v>
      </c>
      <c r="D51" s="57"/>
      <c r="I51" s="59"/>
      <c r="J51" s="60"/>
      <c r="K51" s="60"/>
      <c r="L51" s="61"/>
      <c r="M51" s="59"/>
    </row>
    <row r="52" spans="1:13" ht="15.75" customHeight="1">
      <c r="A52" s="12" t="s">
        <v>96</v>
      </c>
      <c r="B52" s="56"/>
      <c r="C52" s="56">
        <f>(4*'[1]погонный материал'!D6+'[1]стандартноразмерные материалы'!F3+'[1]стандартноразмерные материалы'!F30+'[1]штучный материал'!D28*4+'[1]штучный материал'!D8*70+'[1]штучный материал'!D20)*2.2</f>
        <v>13089.275396825398</v>
      </c>
      <c r="D52" s="57"/>
      <c r="I52" s="59"/>
      <c r="J52" s="60"/>
      <c r="K52" s="60"/>
      <c r="L52" s="61"/>
      <c r="M52" s="59"/>
    </row>
    <row r="53" spans="1:13" ht="15.75" customHeight="1">
      <c r="A53" s="12" t="s">
        <v>97</v>
      </c>
      <c r="B53" s="56"/>
      <c r="C53" s="56">
        <f>(4*'[1]погонный материал'!D6+'[1]погонный материал'!D14*2+'[1]стандартноразмерные материалы'!F3+'[1]штучный материал'!D28*4+'[1]штучный материал'!D8*70+'[1]штучный материал'!D20)*2.2</f>
        <v>13815.275396825398</v>
      </c>
      <c r="D53" s="57"/>
      <c r="I53" s="59"/>
      <c r="J53" s="60"/>
      <c r="K53" s="60"/>
      <c r="L53" s="61"/>
      <c r="M53" s="59"/>
    </row>
    <row r="54" spans="1:13" ht="15.75" customHeight="1">
      <c r="A54" s="12"/>
      <c r="B54" s="56"/>
      <c r="C54" s="56"/>
      <c r="D54" s="57"/>
      <c r="I54" s="59"/>
      <c r="J54" s="60"/>
      <c r="K54" s="60"/>
      <c r="L54" s="61"/>
      <c r="M54" s="59"/>
    </row>
    <row r="55" spans="1:13" ht="15.75" customHeight="1">
      <c r="A55" s="12" t="s">
        <v>98</v>
      </c>
      <c r="B55" s="56"/>
      <c r="C55" s="56">
        <f>(4*'[1]погонный материал'!D6+'[1]стандартноразмерные материалы'!F15+'[1]стандартноразмерные материалы'!F28+'[1]штучный материал'!D27*4+'[1]штучный материал'!D8*70+'[1]штучный материал'!D20)*2.2</f>
        <v>14096.431510942422</v>
      </c>
      <c r="D55" s="57"/>
      <c r="I55" s="59"/>
      <c r="J55" s="60"/>
      <c r="K55" s="60"/>
      <c r="L55" s="61"/>
      <c r="M55" s="59"/>
    </row>
    <row r="56" spans="1:13" ht="15.75" customHeight="1">
      <c r="A56" s="12" t="s">
        <v>99</v>
      </c>
      <c r="B56" s="56"/>
      <c r="C56" s="56">
        <f>(4*'[1]погонный материал'!D6+'[1]стандартноразмерные материалы'!F15+'[1]стандартноразмерные материалы'!F29+'[1]штучный материал'!D27*4+'[1]штучный материал'!D8*70+'[1]штучный материал'!D20)*2.2</f>
        <v>14943.431510942422</v>
      </c>
      <c r="D56" s="57"/>
      <c r="I56" s="59"/>
      <c r="J56" s="60"/>
      <c r="K56" s="60"/>
      <c r="L56" s="61"/>
      <c r="M56" s="59"/>
    </row>
    <row r="57" spans="1:13" ht="15.75" customHeight="1">
      <c r="A57" s="12" t="s">
        <v>100</v>
      </c>
      <c r="B57" s="56"/>
      <c r="C57" s="56">
        <f>(4*'[1]погонный материал'!D6+'[1]стандартноразмерные материалы'!F15+'[1]стандартноразмерные материалы'!F30+'[1]штучный материал'!D27*4+'[1]штучный материал'!D8*70+'[1]штучный материал'!D20)*2.2</f>
        <v>15163.431510942422</v>
      </c>
      <c r="D57" s="57"/>
      <c r="I57" s="59"/>
      <c r="J57" s="60"/>
      <c r="K57" s="60"/>
      <c r="L57" s="61"/>
      <c r="M57" s="59"/>
    </row>
    <row r="58" spans="1:13" ht="15.75" customHeight="1">
      <c r="A58" s="12" t="s">
        <v>101</v>
      </c>
      <c r="B58" s="56"/>
      <c r="C58" s="56">
        <f>(4*'[1]погонный материал'!D6+'[1]погонный материал'!D14*2+'[1]стандартноразмерные материалы'!F15+'[1]штучный материал'!D27*4+'[1]штучный материал'!D8*70+'[1]штучный материал'!D20)*2.2</f>
        <v>15889.431510942422</v>
      </c>
      <c r="D58" s="57"/>
      <c r="I58" s="59"/>
      <c r="J58" s="60"/>
      <c r="K58" s="60"/>
      <c r="L58" s="61"/>
      <c r="M58" s="59"/>
    </row>
    <row r="59" spans="1:13" ht="15.75" customHeight="1">
      <c r="A59" s="12"/>
      <c r="B59" s="56"/>
      <c r="C59" s="56"/>
      <c r="D59" s="57"/>
      <c r="I59" s="59"/>
      <c r="J59" s="60"/>
      <c r="K59" s="60"/>
      <c r="L59" s="61"/>
      <c r="M59" s="59"/>
    </row>
    <row r="60" spans="1:13" ht="15.75" customHeight="1">
      <c r="A60" s="12" t="s">
        <v>102</v>
      </c>
      <c r="B60" s="56">
        <f>(4*'[1]погонный материал'!D7+'[1]штучный материал'!D29*4+'[1]стандартноразмерные материалы'!F3+'[1]стандартноразмерные материалы'!F28+'[1]штучный материал'!D12*5+'[1]штучный материал'!D16*3)*3</f>
        <v>7400.0119047619055</v>
      </c>
      <c r="C60" s="56">
        <f>(4*'[1]погонный материал'!D7+'[1]стандартноразмерные материалы'!F3+'[1]стандартноразмерные материалы'!F28+'[1]штучный материал'!D29*4+'[1]штучный материал'!D8*70+'[1]штучный материал'!D20)*2.2</f>
        <v>10728.675396825398</v>
      </c>
      <c r="D60" s="57"/>
      <c r="I60" s="59"/>
      <c r="J60" s="60"/>
      <c r="K60" s="60"/>
      <c r="L60" s="61"/>
      <c r="M60" s="59"/>
    </row>
    <row r="61" spans="1:13" ht="15.75" customHeight="1">
      <c r="A61" s="12" t="s">
        <v>103</v>
      </c>
      <c r="B61" s="56">
        <f>(4*'[1]погонный материал'!D7+'[1]штучный материал'!D29*4+'[1]стандартноразмерные материалы'!F3+'[1]стандартноразмерные материалы'!F29+'[1]штучный материал'!D12*5+'[1]штучный материал'!D16*3)*3</f>
        <v>8555.011904761905</v>
      </c>
      <c r="C61" s="56">
        <f>(4*'[1]погонный материал'!D7+'[1]стандартноразмерные материалы'!F3+'[1]стандартноразмерные материалы'!F29+'[1]штучный материал'!D29*4+'[1]штучный материал'!D8*70+'[1]штучный материал'!D20)*2.2</f>
        <v>11575.675396825398</v>
      </c>
      <c r="D61" s="57"/>
      <c r="I61" s="59"/>
      <c r="J61" s="60"/>
      <c r="K61" s="60"/>
      <c r="L61" s="61"/>
      <c r="M61" s="59"/>
    </row>
    <row r="62" spans="1:13" ht="15.75" customHeight="1">
      <c r="A62" s="12" t="s">
        <v>104</v>
      </c>
      <c r="B62" s="56">
        <f>(4*'[1]погонный материал'!D7+'[1]штучный материал'!D29*4+'[1]стандартноразмерные материалы'!F3+'[1]стандартноразмерные материалы'!F30+'[1]штучный материал'!D12*5+'[1]штучный материал'!D16*3)*3</f>
        <v>8855.011904761905</v>
      </c>
      <c r="C62" s="56">
        <f>(4*'[1]погонный материал'!D7+'[1]стандартноразмерные материалы'!F3+'[1]стандартноразмерные материалы'!F30+'[1]штучный материал'!D29*4+'[1]штучный материал'!D8*70+'[1]штучный материал'!D20)*2.2</f>
        <v>11795.675396825398</v>
      </c>
      <c r="D62" s="57"/>
      <c r="I62" s="59"/>
      <c r="J62" s="60"/>
      <c r="K62" s="60"/>
      <c r="L62" s="61"/>
      <c r="M62" s="59"/>
    </row>
    <row r="63" spans="1:13" ht="15.75" customHeight="1">
      <c r="A63" s="12" t="s">
        <v>105</v>
      </c>
      <c r="B63" s="56">
        <f>('[1]погонный материал'!D7*4+'[1]погонный материал'!D14*2+'[1]стандартноразмерные материалы'!F3+'[1]штучный материал'!D12*5+'[1]штучный материал'!D16*3+'[1]штучный материал'!D29*4)*3</f>
        <v>9845.011904761905</v>
      </c>
      <c r="C63" s="56">
        <f>(4*'[1]погонный материал'!D7+'[1]погонный материал'!D14*2+'[1]стандартноразмерные материалы'!F3+'[1]штучный материал'!D29*4+'[1]штучный материал'!D8*70+'[1]штучный материал'!D20)*2.2</f>
        <v>12521.675396825398</v>
      </c>
      <c r="D63" s="57"/>
      <c r="I63" s="59"/>
      <c r="J63" s="60"/>
      <c r="K63" s="60"/>
      <c r="L63" s="61"/>
      <c r="M63" s="59"/>
    </row>
    <row r="64" spans="1:13" ht="15.75" customHeight="1">
      <c r="A64" s="12"/>
      <c r="B64" s="56"/>
      <c r="C64" s="56"/>
      <c r="D64" s="57"/>
      <c r="I64" s="59"/>
      <c r="J64" s="60"/>
      <c r="K64" s="60"/>
      <c r="L64" s="61"/>
      <c r="M64" s="59"/>
    </row>
    <row r="65" spans="1:13" ht="15.75" customHeight="1">
      <c r="A65" s="12" t="s">
        <v>106</v>
      </c>
      <c r="B65" s="56">
        <f>(4*'[1]погонный материал'!D7+'[1]штучный материал'!D27*4+'[1]стандартноразмерные материалы'!F15+'[1]стандартноразмерные материалы'!F28+'[1]штучный материал'!D12*5+'[1]штучный материал'!D16*3)*3</f>
        <v>9952.406605830576</v>
      </c>
      <c r="C65" s="56">
        <f>(4*'[1]погонный материал'!D7+'[1]стандартноразмерные материалы'!F15+'[1]стандартноразмерные материалы'!F28+'[1]штучный материал'!D27*4+'[1]штучный материал'!D8*70+'[1]штучный материал'!D20)*2.2</f>
        <v>12600.431510942422</v>
      </c>
      <c r="D65" s="57"/>
      <c r="I65" s="59"/>
      <c r="J65" s="60"/>
      <c r="K65" s="60"/>
      <c r="L65" s="61"/>
      <c r="M65" s="59"/>
    </row>
    <row r="66" spans="1:13" ht="15.75" customHeight="1">
      <c r="A66" s="12" t="s">
        <v>107</v>
      </c>
      <c r="B66" s="56">
        <f>(4*'[1]погонный материал'!D7+'[1]штучный материал'!D27*4+'[1]стандартноразмерные материалы'!F15+'[1]стандартноразмерные материалы'!F29+'[1]штучный материал'!D12*5+'[1]штучный материал'!D16*3)*3</f>
        <v>11107.406605830576</v>
      </c>
      <c r="C66" s="56">
        <f>(4*'[1]погонный материал'!D7+'[1]стандартноразмерные материалы'!F15+'[1]стандартноразмерные материалы'!F29+'[1]штучный материал'!D27*4+'[1]штучный материал'!D8*70+'[1]штучный материал'!D20)*2.2</f>
        <v>13447.431510942422</v>
      </c>
      <c r="D66" s="57"/>
      <c r="I66" s="59"/>
      <c r="J66" s="60"/>
      <c r="K66" s="60"/>
      <c r="L66" s="61"/>
      <c r="M66" s="59"/>
    </row>
    <row r="67" spans="1:13" ht="15.75" customHeight="1">
      <c r="A67" s="12" t="s">
        <v>108</v>
      </c>
      <c r="B67" s="56">
        <f>(4*'[1]погонный материал'!D7+'[1]штучный материал'!D27*4+'[1]стандартноразмерные материалы'!F15+'[1]стандартноразмерные материалы'!F30+'[1]штучный материал'!D12*5+'[1]штучный материал'!D16*3)*3</f>
        <v>11407.406605830576</v>
      </c>
      <c r="C67" s="56">
        <f>(4*'[1]погонный материал'!D7+'[1]стандартноразмерные материалы'!F15+'[1]стандартноразмерные материалы'!F30+'[1]штучный материал'!D27*4+'[1]штучный материал'!D8*70+'[1]штучный материал'!D20)*2.2</f>
        <v>13667.431510942422</v>
      </c>
      <c r="D67" s="57"/>
      <c r="I67" s="59"/>
      <c r="J67" s="60"/>
      <c r="K67" s="60"/>
      <c r="L67" s="61"/>
      <c r="M67" s="59"/>
    </row>
    <row r="68" spans="1:13" ht="15.75" customHeight="1">
      <c r="A68" s="12" t="s">
        <v>109</v>
      </c>
      <c r="B68" s="56">
        <f>('[1]погонный материал'!D7*4+'[1]погонный материал'!D14*2+'[1]стандартноразмерные материалы'!F15+'[1]штучный материал'!D12*5+'[1]штучный материал'!D16*3+'[1]штучный материал'!D27*4)*3</f>
        <v>12397.406605830576</v>
      </c>
      <c r="C68" s="56">
        <f>(4*'[1]погонный материал'!D7+'[1]погонный материал'!D14*2+'[1]стандартноразмерные материалы'!F15+'[1]штучный материал'!D27*4+'[1]штучный материал'!D8*70+'[1]штучный материал'!D20)*2.2</f>
        <v>14393.431510942422</v>
      </c>
      <c r="D68" s="57"/>
      <c r="I68" s="59"/>
      <c r="J68" s="60"/>
      <c r="K68" s="60"/>
      <c r="L68" s="61"/>
      <c r="M68" s="59"/>
    </row>
    <row r="69" spans="1:13" ht="15.75" customHeight="1">
      <c r="A69" s="12"/>
      <c r="B69" s="56"/>
      <c r="C69" s="56"/>
      <c r="D69" s="57"/>
      <c r="I69" s="59"/>
      <c r="J69" s="60"/>
      <c r="K69" s="60"/>
      <c r="L69" s="61"/>
      <c r="M69" s="59"/>
    </row>
    <row r="70" spans="1:13" ht="15.75" customHeight="1">
      <c r="A70" s="12" t="s">
        <v>110</v>
      </c>
      <c r="B70" s="56"/>
      <c r="C70" s="56">
        <f>(4*'[1]погонный материал'!D2+'[1]стандартноразмерные материалы'!F3+'[1]стандартноразмерные материалы'!F28+'[1]штучный материал'!D24*4+'[1]штучный материал'!D8*70+'[1]штучный материал'!D20)*2.2</f>
        <v>11447.342063492066</v>
      </c>
      <c r="D70" s="57"/>
      <c r="I70" s="59"/>
      <c r="J70" s="60"/>
      <c r="K70" s="60"/>
      <c r="L70" s="61"/>
      <c r="M70" s="59"/>
    </row>
    <row r="71" spans="1:13" ht="15.75" customHeight="1">
      <c r="A71" s="12" t="s">
        <v>111</v>
      </c>
      <c r="B71" s="56"/>
      <c r="C71" s="56">
        <f>(4*'[1]погонный материал'!D2+'[1]стандартноразмерные материалы'!F3+'[1]стандартноразмерные материалы'!F29+'[1]штучный материал'!D24*4+'[1]штучный материал'!D8*70+'[1]штучный материал'!D20)*2.2</f>
        <v>12294.342063492066</v>
      </c>
      <c r="D71" s="57"/>
      <c r="I71" s="59"/>
      <c r="J71" s="60"/>
      <c r="K71" s="60"/>
      <c r="L71" s="61"/>
      <c r="M71" s="59"/>
    </row>
    <row r="72" spans="1:13" ht="15.75" customHeight="1">
      <c r="A72" s="12" t="s">
        <v>112</v>
      </c>
      <c r="B72" s="56"/>
      <c r="C72" s="56">
        <f>(4*'[1]погонный материал'!D2+'[1]стандартноразмерные материалы'!F3+'[1]стандартноразмерные материалы'!F30+'[1]штучный материал'!D24*4+'[1]штучный материал'!D8*70+'[1]штучный материал'!D20)*2.2</f>
        <v>12514.342063492066</v>
      </c>
      <c r="D72" s="57"/>
      <c r="I72" s="59"/>
      <c r="J72" s="60"/>
      <c r="K72" s="60"/>
      <c r="L72" s="61"/>
      <c r="M72" s="59"/>
    </row>
    <row r="73" spans="1:13" ht="15.75" customHeight="1">
      <c r="A73" s="12" t="s">
        <v>113</v>
      </c>
      <c r="B73" s="56"/>
      <c r="C73" s="56">
        <f>(4*'[1]погонный материал'!D2+'[1]погонный материал'!D14*2+'[1]стандартноразмерные материалы'!F3+'[1]штучный материал'!D24*4+'[1]штучный материал'!D8*70+'[1]штучный материал'!D20)*2.2</f>
        <v>13240.342063492066</v>
      </c>
      <c r="D73" s="57"/>
      <c r="I73" s="59"/>
      <c r="J73" s="60"/>
      <c r="K73" s="60"/>
      <c r="L73" s="61"/>
      <c r="M73" s="59"/>
    </row>
    <row r="74" spans="1:13" ht="15.75" customHeight="1">
      <c r="A74" s="12"/>
      <c r="B74" s="56"/>
      <c r="C74" s="56"/>
      <c r="D74" s="57"/>
      <c r="I74" s="59"/>
      <c r="J74" s="60"/>
      <c r="K74" s="60"/>
      <c r="L74" s="61"/>
      <c r="M74" s="59"/>
    </row>
    <row r="75" spans="1:13" ht="15.75" customHeight="1">
      <c r="A75" s="12" t="s">
        <v>114</v>
      </c>
      <c r="B75" s="56"/>
      <c r="C75" s="62">
        <f>(4*'[1]погонный материал'!D2+'[1]стандартноразмерные материалы'!F15+'[1]стандартноразмерные материалы'!F28+'[1]штучный материал'!D27*4+'[1]штучный материал'!D8*70+'[1]штучный материал'!D20)*2.2</f>
        <v>13627.09817760909</v>
      </c>
      <c r="D75" s="57"/>
      <c r="I75" s="59"/>
      <c r="J75" s="60"/>
      <c r="K75" s="60"/>
      <c r="L75" s="61"/>
      <c r="M75" s="59"/>
    </row>
    <row r="76" spans="1:13" ht="15.75" customHeight="1">
      <c r="A76" s="12" t="s">
        <v>115</v>
      </c>
      <c r="B76" s="56"/>
      <c r="C76" s="62">
        <f>(4*'[1]погонный материал'!D2+'[1]стандартноразмерные материалы'!F15+'[1]стандартноразмерные материалы'!F29+'[1]штучный материал'!D27*4+'[1]штучный материал'!D8*70+'[1]штучный материал'!D20)*2.2</f>
        <v>14474.09817760909</v>
      </c>
      <c r="D76" s="57"/>
      <c r="I76" s="59"/>
      <c r="J76" s="60"/>
      <c r="K76" s="60"/>
      <c r="L76" s="61"/>
      <c r="M76" s="59"/>
    </row>
    <row r="77" spans="1:13" ht="15.75" customHeight="1">
      <c r="A77" s="12" t="s">
        <v>116</v>
      </c>
      <c r="B77" s="56"/>
      <c r="C77" s="62">
        <f>(4*'[1]погонный материал'!D2+'[1]стандартноразмерные материалы'!F15+'[1]стандартноразмерные материалы'!F30+'[1]штучный материал'!D27*4+'[1]штучный материал'!D8*70+'[1]штучный материал'!D20)*2.2</f>
        <v>14694.09817760909</v>
      </c>
      <c r="D77" s="57"/>
      <c r="I77" s="59"/>
      <c r="J77" s="60"/>
      <c r="K77" s="60"/>
      <c r="L77" s="61"/>
      <c r="M77" s="59"/>
    </row>
    <row r="78" spans="1:13" ht="15.75" customHeight="1">
      <c r="A78" s="12" t="s">
        <v>117</v>
      </c>
      <c r="B78" s="56"/>
      <c r="C78" s="62">
        <f>(4*'[1]погонный материал'!D2+'[1]погонный материал'!D14*2+'[1]стандартноразмерные материалы'!F15+'[1]штучный материал'!D27*4+'[1]штучный материал'!D8*70+'[1]штучный материал'!D20)*2.2</f>
        <v>15420.09817760909</v>
      </c>
      <c r="D78" s="57"/>
      <c r="I78" s="59"/>
      <c r="J78" s="60"/>
      <c r="K78" s="60"/>
      <c r="L78" s="61"/>
      <c r="M78" s="59"/>
    </row>
    <row r="79" spans="1:13" ht="15.75" customHeight="1">
      <c r="A79" s="12"/>
      <c r="B79" s="56"/>
      <c r="C79" s="56"/>
      <c r="D79" s="57"/>
      <c r="I79" s="59"/>
      <c r="J79" s="60"/>
      <c r="K79" s="60"/>
      <c r="L79" s="61"/>
      <c r="M79" s="59"/>
    </row>
    <row r="80" spans="1:13" ht="15.75" customHeight="1">
      <c r="A80" s="12" t="s">
        <v>118</v>
      </c>
      <c r="B80" s="56"/>
      <c r="C80" s="56">
        <f>(4*'[1]погонный материал'!D3+'[1]стандартноразмерные материалы'!F3+'[1]стандартноразмерные материалы'!F28+'[1]штучный материал'!D25*4+'[1]штучный материал'!D8*70+'[1]штучный материал'!D20)*2.2</f>
        <v>12342.008730158732</v>
      </c>
      <c r="D80" s="57"/>
      <c r="I80" s="59"/>
      <c r="J80" s="60"/>
      <c r="K80" s="60"/>
      <c r="L80" s="61"/>
      <c r="M80" s="59"/>
    </row>
    <row r="81" spans="1:13" ht="15.75" customHeight="1">
      <c r="A81" s="12" t="s">
        <v>119</v>
      </c>
      <c r="B81" s="56"/>
      <c r="C81" s="56">
        <f>(4*'[1]погонный материал'!D3+'[1]стандартноразмерные материалы'!F3+'[1]стандартноразмерные материалы'!F29+'[1]штучный материал'!D25*4+'[1]штучный материал'!D8*70+'[1]штучный материал'!D20)*2.2</f>
        <v>13189.008730158732</v>
      </c>
      <c r="D81" s="57"/>
      <c r="I81" s="59"/>
      <c r="J81" s="60"/>
      <c r="K81" s="60"/>
      <c r="L81" s="61"/>
      <c r="M81" s="59"/>
    </row>
    <row r="82" spans="1:13" ht="15.75" customHeight="1">
      <c r="A82" s="12" t="s">
        <v>120</v>
      </c>
      <c r="B82" s="56"/>
      <c r="C82" s="56">
        <f>(4*'[1]погонный материал'!D3+'[1]стандартноразмерные материалы'!F3+'[1]стандартноразмерные материалы'!F30+'[1]штучный материал'!D25*4+'[1]штучный материал'!D8*70+'[1]штучный материал'!D20)*2.2</f>
        <v>13409.008730158732</v>
      </c>
      <c r="D82" s="57"/>
      <c r="I82" s="59"/>
      <c r="J82" s="60"/>
      <c r="K82" s="60"/>
      <c r="L82" s="61"/>
      <c r="M82" s="59"/>
    </row>
    <row r="83" spans="1:13" ht="15.75" customHeight="1">
      <c r="A83" s="12" t="s">
        <v>121</v>
      </c>
      <c r="B83" s="56"/>
      <c r="C83" s="56">
        <f>(4*'[1]погонный материал'!D3+'[1]погонный материал'!D14*2+'[1]стандартноразмерные материалы'!F3+'[1]штучный материал'!D25*4+'[1]штучный материал'!D8*70+'[1]штучный материал'!D20)*2.2</f>
        <v>14135.008730158732</v>
      </c>
      <c r="D83" s="57"/>
      <c r="I83" s="59"/>
      <c r="J83" s="60"/>
      <c r="K83" s="60"/>
      <c r="L83" s="61"/>
      <c r="M83" s="59"/>
    </row>
    <row r="84" spans="1:13" ht="15.75" customHeight="1">
      <c r="A84" s="12"/>
      <c r="B84" s="56"/>
      <c r="C84" s="56"/>
      <c r="D84" s="57"/>
      <c r="I84" s="59"/>
      <c r="J84" s="60"/>
      <c r="K84" s="60"/>
      <c r="L84" s="61"/>
      <c r="M84" s="59"/>
    </row>
    <row r="85" spans="1:13" ht="15.75" customHeight="1">
      <c r="A85" s="12" t="s">
        <v>122</v>
      </c>
      <c r="B85" s="56"/>
      <c r="C85" s="56">
        <f>(4*'[1]погонный материал'!D3+'[1]стандартноразмерные материалы'!F15+'[1]стандартноразмерные материалы'!F28+'[1]штучный материал'!D27*4+'[1]штучный материал'!D8*70+'[1]штучный материал'!D20)*2.2</f>
        <v>14477.764844275756</v>
      </c>
      <c r="D85" s="57"/>
      <c r="I85" s="59"/>
      <c r="J85" s="60"/>
      <c r="K85" s="60"/>
      <c r="L85" s="61"/>
      <c r="M85" s="59"/>
    </row>
    <row r="86" spans="1:13" ht="15.75" customHeight="1">
      <c r="A86" s="12" t="s">
        <v>123</v>
      </c>
      <c r="B86" s="56"/>
      <c r="C86" s="56">
        <f>(4*'[1]погонный материал'!D3+'[1]стандартноразмерные материалы'!F15+'[1]стандартноразмерные материалы'!F29+'[1]штучный материал'!D27*4+'[1]штучный материал'!D8*70+'[1]штучный материал'!D20)*2.2</f>
        <v>15324.764844275756</v>
      </c>
      <c r="D86" s="57"/>
      <c r="I86" s="59"/>
      <c r="J86" s="60"/>
      <c r="K86" s="60"/>
      <c r="L86" s="61"/>
      <c r="M86" s="59"/>
    </row>
    <row r="87" spans="1:13" ht="15.75" customHeight="1">
      <c r="A87" s="12" t="s">
        <v>124</v>
      </c>
      <c r="B87" s="56"/>
      <c r="C87" s="56">
        <f>(4*'[1]погонный материал'!D3+'[1]стандартноразмерные материалы'!F15+'[1]стандартноразмерные материалы'!F30+'[1]штучный материал'!D27*4+'[1]штучный материал'!D8*70+'[1]штучный материал'!D20)*2.2</f>
        <v>15544.764844275756</v>
      </c>
      <c r="D87" s="57"/>
      <c r="I87" s="59"/>
      <c r="J87" s="60"/>
      <c r="K87" s="60"/>
      <c r="L87" s="61"/>
      <c r="M87" s="59"/>
    </row>
    <row r="88" spans="1:13" ht="15.75" customHeight="1">
      <c r="A88" s="12" t="s">
        <v>125</v>
      </c>
      <c r="B88" s="56"/>
      <c r="C88" s="56">
        <f>(4*'[1]погонный материал'!D3+'[1]погонный материал'!D14*2+'[1]стандартноразмерные материалы'!F15+'[1]штучный материал'!D27*4+'[1]штучный материал'!D8*70+'[1]штучный материал'!D20)*2.2</f>
        <v>16270.764844275756</v>
      </c>
      <c r="D88" s="57"/>
      <c r="I88" s="59"/>
      <c r="J88" s="60"/>
      <c r="K88" s="60"/>
      <c r="L88" s="61"/>
      <c r="M88" s="59"/>
    </row>
    <row r="89" spans="1:13" ht="15.75" customHeight="1">
      <c r="A89" s="12"/>
      <c r="B89" s="56"/>
      <c r="C89" s="56"/>
      <c r="D89" s="57"/>
      <c r="I89" s="59"/>
      <c r="J89" s="60"/>
      <c r="K89" s="60"/>
      <c r="L89" s="61"/>
      <c r="M89" s="59"/>
    </row>
    <row r="90" spans="1:13" ht="15.75" customHeight="1">
      <c r="A90" s="12" t="s">
        <v>126</v>
      </c>
      <c r="B90" s="56">
        <f>(4*'[1]погонный материал'!D4+'[1]штучный материал'!D26*4+'[1]стандартноразмерные материалы'!F3+'[1]стандартноразмерные материалы'!F28+'[1]штучный материал'!D12*5+'[1]штучный материал'!D16*3)*3</f>
        <v>11482.011904761905</v>
      </c>
      <c r="C90" s="56">
        <f>(4*'[1]погонный материал'!D4+'[1]стандартноразмерные материалы'!F3+'[1]стандартноразмерные материалы'!F28+'[1]штучный материал'!D26*4+'[1]штучный материал'!D8*70+'[1]штучный материал'!D20)*2.2</f>
        <v>13722.142063492065</v>
      </c>
      <c r="D90" s="57"/>
      <c r="I90" s="59"/>
      <c r="J90" s="60"/>
      <c r="K90" s="60"/>
      <c r="L90" s="61"/>
      <c r="M90" s="59"/>
    </row>
    <row r="91" spans="1:13" ht="15.75" customHeight="1">
      <c r="A91" s="12" t="s">
        <v>127</v>
      </c>
      <c r="B91" s="56">
        <f>(4*'[1]погонный материал'!D4+'[1]штучный материал'!D26*4+'[1]стандартноразмерные материалы'!F3+'[1]стандартноразмерные материалы'!F29+'[1]штучный материал'!D12*5+'[1]штучный материал'!D16*3)*3</f>
        <v>12637.011904761906</v>
      </c>
      <c r="C91" s="56">
        <f>(4*'[1]погонный материал'!D4+'[1]стандартноразмерные материалы'!F3+'[1]стандартноразмерные материалы'!F29+'[1]штучный материал'!D26*4+'[1]штучный материал'!D8*70+'[1]штучный материал'!D20)*2.2</f>
        <v>14569.142063492065</v>
      </c>
      <c r="D91" s="57"/>
      <c r="I91" s="59"/>
      <c r="J91" s="60"/>
      <c r="K91" s="60"/>
      <c r="L91" s="61"/>
      <c r="M91" s="59"/>
    </row>
    <row r="92" spans="1:13" ht="15.75" customHeight="1">
      <c r="A92" s="12" t="s">
        <v>128</v>
      </c>
      <c r="B92" s="56">
        <f>(4*'[1]погонный материал'!D4+'[1]штучный материал'!D26*4+'[1]стандартноразмерные материалы'!F3+'[1]стандартноразмерные материалы'!F30+'[1]штучный материал'!D12*5+'[1]штучный материал'!D16*3)*3</f>
        <v>12937.011904761906</v>
      </c>
      <c r="C92" s="56">
        <f>(4*'[1]погонный материал'!D4+'[1]стандартноразмерные материалы'!F3+'[1]стандартноразмерные материалы'!F30+'[1]штучный материал'!D26*4+'[1]штучный материал'!D8*70+'[1]штучный материал'!D20)*2.2</f>
        <v>14789.142063492065</v>
      </c>
      <c r="D92" s="57"/>
      <c r="I92" s="59"/>
      <c r="J92" s="60"/>
      <c r="K92" s="60"/>
      <c r="L92" s="61"/>
      <c r="M92" s="59"/>
    </row>
    <row r="93" spans="1:13" ht="15.75" customHeight="1">
      <c r="A93" s="12" t="s">
        <v>129</v>
      </c>
      <c r="B93" s="56">
        <f>('[1]погонный материал'!D4*4+'[1]погонный материал'!D14*2+'[1]стандартноразмерные материалы'!F3+'[1]штучный материал'!D12*5+'[1]штучный материал'!D16*3+'[1]штучный материал'!D26*4)*3</f>
        <v>13927.011904761906</v>
      </c>
      <c r="C93" s="56">
        <f>(4*'[1]погонный материал'!D4+'[1]погонный материал'!D14*2+'[1]стандартноразмерные материалы'!F3+'[1]штучный материал'!D26*4+'[1]штучный материал'!D8*70+'[1]штучный материал'!D20)*2.2</f>
        <v>15515.142063492065</v>
      </c>
      <c r="D93" s="57"/>
      <c r="I93" s="59"/>
      <c r="J93" s="60"/>
      <c r="K93" s="60"/>
      <c r="L93" s="61"/>
      <c r="M93" s="59"/>
    </row>
    <row r="94" spans="1:13" ht="15.75" customHeight="1">
      <c r="A94" s="12"/>
      <c r="B94" s="56"/>
      <c r="C94" s="56"/>
      <c r="D94" s="57"/>
      <c r="I94" s="59"/>
      <c r="J94" s="60"/>
      <c r="K94" s="60"/>
      <c r="L94" s="61"/>
      <c r="M94" s="59"/>
    </row>
    <row r="95" spans="1:13" ht="15.75" customHeight="1">
      <c r="A95" s="12" t="s">
        <v>130</v>
      </c>
      <c r="B95" s="56">
        <f>(4*'[1]погонный материал'!D4+'[1]штучный материал'!D27*4+'[1]стандартноразмерные материалы'!F15+'[1]стандартноразмерные материалы'!F28+'[1]штучный материал'!D12*5+'[1]штучный материал'!D16*3)*3</f>
        <v>14322.406605830576</v>
      </c>
      <c r="C95" s="56">
        <f>(4*'[1]погонный материал'!D4+'[1]стандартноразмерные материалы'!F15+'[1]стандартноразмерные материалы'!F28+'[1]штучный материал'!D27*4+'[1]штучный материал'!D8*70+'[1]штучный материал'!D20)*2.2</f>
        <v>15805.09817760909</v>
      </c>
      <c r="D95" s="57"/>
      <c r="I95" s="59"/>
      <c r="J95" s="60"/>
      <c r="K95" s="60"/>
      <c r="L95" s="61"/>
      <c r="M95" s="59"/>
    </row>
    <row r="96" spans="1:13" ht="15.75" customHeight="1">
      <c r="A96" s="12" t="s">
        <v>131</v>
      </c>
      <c r="B96" s="56">
        <f>(4*'[1]погонный материал'!D4+'[1]штучный материал'!D27*4+'[1]стандартноразмерные материалы'!F15+'[1]стандартноразмерные материалы'!F29+'[1]штучный материал'!D12*5+'[1]штучный материал'!D16*3)*3</f>
        <v>15477.406605830576</v>
      </c>
      <c r="C96" s="56">
        <f>(4*'[1]погонный материал'!D4+'[1]стандартноразмерные материалы'!F15+'[1]стандартноразмерные материалы'!F29+'[1]штучный материал'!D27*4+'[1]штучный материал'!D8*70+'[1]штучный материал'!D20)*2.2</f>
        <v>16652.098177609092</v>
      </c>
      <c r="D96" s="57"/>
      <c r="I96" s="59"/>
      <c r="J96" s="60"/>
      <c r="K96" s="60"/>
      <c r="L96" s="61"/>
      <c r="M96" s="59"/>
    </row>
    <row r="97" spans="1:13" ht="15.75" customHeight="1">
      <c r="A97" s="12" t="s">
        <v>132</v>
      </c>
      <c r="B97" s="56">
        <f>(4*'[1]погонный материал'!D4+'[1]штучный материал'!D27*4+'[1]стандартноразмерные материалы'!F15+'[1]стандартноразмерные материалы'!F30+'[1]штучный материал'!D12*5+'[1]штучный материал'!D16*3)*3</f>
        <v>15777.406605830576</v>
      </c>
      <c r="C97" s="56">
        <f>(4*'[1]погонный материал'!D4+'[1]стандартноразмерные материалы'!F15+'[1]стандартноразмерные материалы'!F30+'[1]штучный материал'!D27*4+'[1]штучный материал'!D8*70+'[1]штучный материал'!D20)*2.2</f>
        <v>16872.098177609092</v>
      </c>
      <c r="D97" s="57"/>
      <c r="I97" s="59"/>
      <c r="J97" s="60"/>
      <c r="K97" s="60"/>
      <c r="L97" s="61"/>
      <c r="M97" s="59"/>
    </row>
    <row r="98" spans="1:13" ht="15.75" customHeight="1">
      <c r="A98" s="12" t="s">
        <v>133</v>
      </c>
      <c r="B98" s="56">
        <f>('[1]погонный материал'!D4*4+'[1]погонный материал'!D14*2+'[1]стандартноразмерные материалы'!F15+'[1]штучный материал'!D12*5+'[1]штучный материал'!D16*3+'[1]штучный материал'!D27*4)*3</f>
        <v>16767.406605830576</v>
      </c>
      <c r="C98" s="56">
        <f>(4*'[1]погонный материал'!D4+'[1]погонный материал'!D14*2+'[1]стандартноразмерные материалы'!F15+'[1]штучный материал'!D27*4+'[1]штучный материал'!D8*70+'[1]штучный материал'!D20)*2.2</f>
        <v>17598.098177609092</v>
      </c>
      <c r="D98" s="57"/>
      <c r="I98" s="59"/>
      <c r="J98" s="60"/>
      <c r="K98" s="60"/>
      <c r="L98" s="61"/>
      <c r="M98" s="59"/>
    </row>
    <row r="99" spans="1:13" ht="15.75" customHeight="1">
      <c r="A99" s="12"/>
      <c r="B99" s="56"/>
      <c r="C99" s="56"/>
      <c r="D99" s="57"/>
      <c r="I99" s="59"/>
      <c r="J99" s="60"/>
      <c r="K99" s="60"/>
      <c r="L99" s="61"/>
      <c r="M99" s="59"/>
    </row>
    <row r="100" spans="1:13" ht="16.5" customHeight="1">
      <c r="A100" s="12" t="s">
        <v>55</v>
      </c>
      <c r="B100" s="56">
        <f>('[1]стандартноразмерные материалы'!G19+'[1]стандартноразмерные материалы'!F15+'[1]погонный материал'!D9*5+'[1]штучный материал'!D12*5+3*'[1]штучный материал'!D16+'[1]погонный материал'!D14+'[1]погонный материал'!D13)*2.1</f>
        <v>13550.464624081404</v>
      </c>
      <c r="C100" s="56">
        <f>('[1]стандартноразмерные материалы'!G19+'[1]стандартноразмерные материалы'!F15+'[1]погонный материал'!D13+'[1]погонный материал'!D14+'[1]погонный материал'!D9*5+'[1]штучный материал'!D8*50+'[1]штучный материал'!D20)*2.1</f>
        <v>16931.464624081404</v>
      </c>
      <c r="D100" s="57"/>
      <c r="H100" s="63"/>
      <c r="I100" s="59"/>
      <c r="J100" s="64"/>
      <c r="K100" s="64"/>
      <c r="L100" s="64"/>
      <c r="M100" s="59"/>
    </row>
    <row r="101" spans="1:13" ht="16.5" customHeight="1">
      <c r="A101" s="12"/>
      <c r="B101" s="56"/>
      <c r="C101" s="56"/>
      <c r="D101" s="57"/>
      <c r="I101" s="59"/>
      <c r="J101" s="64"/>
      <c r="K101" s="64"/>
      <c r="L101" s="64"/>
      <c r="M101" s="59"/>
    </row>
    <row r="102" spans="1:13" ht="18.75">
      <c r="A102" s="12" t="s">
        <v>134</v>
      </c>
      <c r="B102" s="56">
        <f>(2*'[1]стандартноразмерные материалы'!F8+'[1]стандартноразмерные материалы'!F15+'[1]погонный материал'!D13+2*'[1]погонный материал'!D14+'[1]штучный материал'!D12*5+'[1]штучный материал'!D16*3)*3.1</f>
        <v>16201.867237341517</v>
      </c>
      <c r="C102" s="56">
        <f>('[1]стандартноразмерные материалы'!F8*2+'[1]стандартноразмерные материалы'!F15+'[1]погонный материал'!D13+2*'[1]погонный материал'!D14+'[1]штучный материал'!D8*70+'[1]штучный материал'!D20)*2.2</f>
        <v>16800.09932972624</v>
      </c>
      <c r="D102" s="57"/>
      <c r="E102" s="6"/>
      <c r="I102" s="59"/>
      <c r="J102" s="59"/>
      <c r="K102" s="59"/>
      <c r="L102" s="59"/>
      <c r="M102" s="59"/>
    </row>
    <row r="103" spans="1:13" ht="18.75">
      <c r="A103" s="12" t="s">
        <v>135</v>
      </c>
      <c r="B103" s="56">
        <f>(2*'[1]стандартноразмерные материалы'!F8+'[1]стандартноразмерные материалы'!F15+'[1]погонный материал'!D13+'[1]стандартноразмерные материалы'!F28+'[1]штучный материал'!D12*5+'[1]штучный материал'!D16*3)*3.1</f>
        <v>13675.367237341517</v>
      </c>
      <c r="C103" s="56">
        <f>('[1]стандартноразмерные материалы'!F8*2+'[1]стандартноразмерные материалы'!F15+'[1]погонный материал'!D13+'[1]стандартноразмерные материалы'!F28+'[1]штучный материал'!D8*70+'[1]штучный материал'!D20)*2.2</f>
        <v>15007.09932972624</v>
      </c>
      <c r="D103" s="57"/>
      <c r="E103" s="6"/>
      <c r="I103" s="59"/>
      <c r="J103" s="59"/>
      <c r="K103" s="59"/>
      <c r="L103" s="59"/>
      <c r="M103" s="59"/>
    </row>
    <row r="104" spans="1:13" ht="18.75">
      <c r="A104" s="12" t="s">
        <v>136</v>
      </c>
      <c r="B104" s="56">
        <f>(2*'[1]стандартноразмерные материалы'!F8+'[1]стандартноразмерные материалы'!F15+'[1]погонный материал'!D13+'[1]стандартноразмерные материалы'!F29+'[1]штучный материал'!D12*5+'[1]штучный материал'!D16*3)*3.1</f>
        <v>14868.867237341517</v>
      </c>
      <c r="C104" s="56">
        <f>('[1]стандартноразмерные материалы'!F8*2+'[1]стандартноразмерные материалы'!F15+'[1]погонный материал'!D13+'[1]стандартноразмерные материалы'!F29+'[1]штучный материал'!D8*70+'[1]штучный материал'!D20)*2.2</f>
        <v>15854.09932972624</v>
      </c>
      <c r="D104" s="57"/>
      <c r="E104" s="6"/>
      <c r="I104" s="59"/>
      <c r="J104" s="59"/>
      <c r="K104" s="59"/>
      <c r="L104" s="59"/>
      <c r="M104" s="59"/>
    </row>
    <row r="105" spans="1:13" ht="18.75">
      <c r="A105" s="12" t="s">
        <v>137</v>
      </c>
      <c r="B105" s="56">
        <f>(2*'[1]стандартноразмерные материалы'!F8+'[1]стандартноразмерные материалы'!F15+'[1]погонный материал'!D13+2*'[1]погонный материал'!D13+'[1]штучный материал'!D12*5+'[1]штучный материал'!D16*3)*3.1</f>
        <v>14558.867237341517</v>
      </c>
      <c r="C105" s="56">
        <f>('[1]стандартноразмерные материалы'!F8*2+'[1]стандартноразмерные материалы'!F15+'[1]погонный материал'!D13+2*'[1]погонный материал'!D13+'[1]штучный материал'!D8*70+'[1]штучный материал'!D20)*2.2</f>
        <v>15634.09932972624</v>
      </c>
      <c r="D105" s="57"/>
      <c r="E105" s="6"/>
      <c r="I105" s="59"/>
      <c r="J105" s="59"/>
      <c r="K105" s="59"/>
      <c r="L105" s="59"/>
      <c r="M105" s="59"/>
    </row>
    <row r="106" spans="1:13" ht="18.75">
      <c r="A106" s="12"/>
      <c r="B106" s="65"/>
      <c r="C106" s="56"/>
      <c r="D106" s="57"/>
      <c r="E106" s="6"/>
      <c r="I106" s="59"/>
      <c r="J106" s="59"/>
      <c r="K106" s="59"/>
      <c r="L106" s="59"/>
      <c r="M106" s="59"/>
    </row>
    <row r="107" spans="1:13" ht="31.5">
      <c r="A107" s="12" t="s">
        <v>138</v>
      </c>
      <c r="C107" s="56">
        <f>('[1]стандартноразмерные материалы'!F8+0.5*'[1]стандартноразмерные материалы'!F15+'[1]погонный материал'!D13*2+'[1]штучный материал'!D8*20+'[1]штучный материал'!D17)*2</f>
        <v>5816.408786239199</v>
      </c>
      <c r="D107" s="57"/>
      <c r="E107" s="6"/>
      <c r="I107" s="59"/>
      <c r="J107" s="59"/>
      <c r="K107" s="59"/>
      <c r="L107" s="59"/>
      <c r="M107" s="59"/>
    </row>
    <row r="108" spans="1:13" ht="18.75">
      <c r="A108" s="12"/>
      <c r="C108" s="56"/>
      <c r="D108" s="57"/>
      <c r="E108" s="6"/>
      <c r="I108" s="59"/>
      <c r="J108" s="59"/>
      <c r="K108" s="59"/>
      <c r="L108" s="59"/>
      <c r="M108" s="59"/>
    </row>
    <row r="109" spans="1:13" ht="18.75">
      <c r="A109" s="12" t="s">
        <v>139</v>
      </c>
      <c r="B109" s="56"/>
      <c r="C109" s="56"/>
      <c r="D109" s="57">
        <f>C109-B109</f>
        <v>0</v>
      </c>
      <c r="E109" s="6"/>
      <c r="I109" s="59"/>
      <c r="J109" s="59"/>
      <c r="K109" s="59"/>
      <c r="L109" s="59"/>
      <c r="M109" s="59"/>
    </row>
    <row r="110" spans="1:13" ht="18.75">
      <c r="A110" s="12"/>
      <c r="B110" s="56"/>
      <c r="C110" s="56"/>
      <c r="D110" s="57"/>
      <c r="E110" s="6"/>
      <c r="I110" s="59"/>
      <c r="J110" s="59"/>
      <c r="K110" s="59"/>
      <c r="L110" s="59"/>
      <c r="M110" s="59"/>
    </row>
    <row r="111" spans="1:13" ht="18.75">
      <c r="A111" s="8" t="s">
        <v>140</v>
      </c>
      <c r="B111" s="56">
        <f>('[1]стандартноразмерные материалы'!F3+'[1]погонный материал'!D14)*3.1</f>
        <v>2066.6789682539684</v>
      </c>
      <c r="C111" s="56" t="s">
        <v>141</v>
      </c>
      <c r="D111" s="57"/>
      <c r="E111" s="6"/>
      <c r="I111" s="59"/>
      <c r="J111" s="59"/>
      <c r="K111" s="59"/>
      <c r="L111" s="59"/>
      <c r="M111" s="59"/>
    </row>
    <row r="112" spans="1:13" ht="18.75">
      <c r="A112" s="8" t="s">
        <v>142</v>
      </c>
      <c r="B112" s="56">
        <f>('[1]стандартноразмерные материалы'!F3+'[1]стандартноразмерные материалы'!F28)*3.1</f>
        <v>1136.6789682539684</v>
      </c>
      <c r="C112" s="56" t="s">
        <v>141</v>
      </c>
      <c r="D112" s="57"/>
      <c r="E112" s="6"/>
      <c r="I112" s="59"/>
      <c r="J112" s="59"/>
      <c r="K112" s="59"/>
      <c r="L112" s="59"/>
      <c r="M112" s="59"/>
    </row>
    <row r="113" spans="1:13" ht="18.75">
      <c r="A113" s="8" t="s">
        <v>143</v>
      </c>
      <c r="B113" s="56">
        <f>('[1]стандартноразмерные материалы'!F3+'[1]стандартноразмерные материалы'!F29)*3.1</f>
        <v>2330.1789682539684</v>
      </c>
      <c r="C113" s="56" t="s">
        <v>141</v>
      </c>
      <c r="D113" s="57"/>
      <c r="E113" s="6"/>
      <c r="I113" s="59"/>
      <c r="J113" s="59"/>
      <c r="K113" s="59"/>
      <c r="L113" s="59"/>
      <c r="M113" s="59"/>
    </row>
    <row r="114" spans="1:13" ht="18.75">
      <c r="A114" s="8" t="s">
        <v>144</v>
      </c>
      <c r="B114" s="56">
        <f>('[1]стандартноразмерные материалы'!F3+'[1]стандартноразмерные материалы'!F30)*3.1</f>
        <v>2640.1789682539684</v>
      </c>
      <c r="C114" s="56" t="s">
        <v>141</v>
      </c>
      <c r="D114" s="57"/>
      <c r="E114" s="6"/>
      <c r="I114" s="59"/>
      <c r="J114" s="59"/>
      <c r="K114" s="59"/>
      <c r="L114" s="59"/>
      <c r="M114" s="59"/>
    </row>
    <row r="115" spans="1:5" ht="18.75">
      <c r="A115" s="8"/>
      <c r="B115" s="56"/>
      <c r="C115" s="56"/>
      <c r="D115" s="57"/>
      <c r="E115" s="6"/>
    </row>
    <row r="116" spans="1:5" ht="18.75">
      <c r="A116" s="8" t="s">
        <v>145</v>
      </c>
      <c r="B116" s="56">
        <f>('[1]стандартноразмерные материалы'!F5+'[1]погонный материал'!D14)*3.1</f>
        <v>2348.7912698412697</v>
      </c>
      <c r="C116" s="56" t="s">
        <v>141</v>
      </c>
      <c r="D116" s="57"/>
      <c r="E116" s="6"/>
    </row>
    <row r="117" spans="1:5" ht="18.75">
      <c r="A117" s="8" t="s">
        <v>146</v>
      </c>
      <c r="B117" s="56">
        <f>('[1]стандартноразмерные материалы'!F5+'[1]стандартноразмерные материалы'!F28)*3.1</f>
        <v>1418.7912698412697</v>
      </c>
      <c r="C117" s="56" t="s">
        <v>141</v>
      </c>
      <c r="D117" s="57"/>
      <c r="E117" s="6"/>
    </row>
    <row r="118" spans="1:5" ht="18.75">
      <c r="A118" s="8" t="s">
        <v>147</v>
      </c>
      <c r="B118" s="56">
        <f>('[1]стандартноразмерные материалы'!F5+'[1]стандартноразмерные материалы'!F29)*3.1</f>
        <v>2612.2912698412697</v>
      </c>
      <c r="C118" s="56" t="s">
        <v>141</v>
      </c>
      <c r="D118" s="57"/>
      <c r="E118" s="6"/>
    </row>
    <row r="119" spans="1:5" ht="18.75">
      <c r="A119" s="8" t="s">
        <v>148</v>
      </c>
      <c r="B119" s="56">
        <f>('[1]стандартноразмерные материалы'!F5+'[1]стандартноразмерные материалы'!F30)*3.1</f>
        <v>2922.2912698412697</v>
      </c>
      <c r="C119" s="56" t="s">
        <v>141</v>
      </c>
      <c r="D119" s="57"/>
      <c r="E119" s="6"/>
    </row>
    <row r="120" spans="1:5" ht="18.75">
      <c r="A120" s="8"/>
      <c r="B120" s="56"/>
      <c r="C120" s="56"/>
      <c r="D120" s="57"/>
      <c r="E120" s="6"/>
    </row>
    <row r="121" spans="1:5" ht="18.75">
      <c r="A121" s="8" t="s">
        <v>56</v>
      </c>
      <c r="B121" s="56">
        <f>('[1]стандартноразмерные материалы'!F15+'[1]погонный материал'!D14)*3.1</f>
        <v>5063.753492691594</v>
      </c>
      <c r="C121" s="56" t="s">
        <v>141</v>
      </c>
      <c r="D121" s="57"/>
      <c r="E121" s="6"/>
    </row>
    <row r="122" spans="1:5" ht="18.75">
      <c r="A122" s="8" t="s">
        <v>149</v>
      </c>
      <c r="B122" s="56">
        <f>('[1]стандартноразмерные материалы'!F15+'[1]стандартноразмерные материалы'!F28)*3.1</f>
        <v>4133.753492691594</v>
      </c>
      <c r="C122" s="56" t="s">
        <v>141</v>
      </c>
      <c r="D122" s="57"/>
      <c r="E122" s="6"/>
    </row>
    <row r="123" spans="1:5" ht="18.75">
      <c r="A123" s="8" t="s">
        <v>150</v>
      </c>
      <c r="B123" s="56">
        <f>('[1]стандартноразмерные материалы'!F15+'[1]стандартноразмерные материалы'!F29)*3.1</f>
        <v>5327.253492691594</v>
      </c>
      <c r="C123" s="56" t="s">
        <v>141</v>
      </c>
      <c r="D123" s="57"/>
      <c r="E123" s="6"/>
    </row>
    <row r="124" spans="1:5" ht="18.75">
      <c r="A124" s="8" t="s">
        <v>151</v>
      </c>
      <c r="B124" s="56">
        <f>('[1]стандартноразмерные материалы'!F15+'[1]стандартноразмерные материалы'!F30)*3.1</f>
        <v>5637.253492691594</v>
      </c>
      <c r="C124" s="56" t="s">
        <v>141</v>
      </c>
      <c r="D124" s="57"/>
      <c r="E124" s="6"/>
    </row>
    <row r="125" spans="1:5" ht="18.75">
      <c r="A125" s="8" t="s">
        <v>152</v>
      </c>
      <c r="B125" s="56">
        <f>('[1]стандартноразмерные материалы'!F15+'[1]погонный материал'!D13)*3.1</f>
        <v>4242.253492691594</v>
      </c>
      <c r="C125" s="56" t="s">
        <v>141</v>
      </c>
      <c r="D125" s="57"/>
      <c r="E125" s="6"/>
    </row>
    <row r="126" spans="1:5" ht="15.75">
      <c r="A126" s="6"/>
      <c r="B126" s="6"/>
      <c r="C126" s="6"/>
      <c r="D126" s="6"/>
      <c r="E126" s="6"/>
    </row>
    <row r="127" spans="1:5" ht="15.75">
      <c r="A127" s="18" t="s">
        <v>30</v>
      </c>
      <c r="B127" s="19"/>
      <c r="C127" s="19"/>
      <c r="D127" s="19"/>
      <c r="E127" s="19"/>
    </row>
    <row r="128" spans="1:5" ht="15.75">
      <c r="A128" s="18" t="s">
        <v>51</v>
      </c>
      <c r="B128" s="19"/>
      <c r="C128" s="19"/>
      <c r="D128" s="19"/>
      <c r="E128" s="19"/>
    </row>
    <row r="129" spans="1:5" ht="15.75">
      <c r="A129" s="20" t="s">
        <v>31</v>
      </c>
      <c r="B129" s="21"/>
      <c r="C129" s="21"/>
      <c r="D129" s="21"/>
      <c r="E129" s="19"/>
    </row>
    <row r="130" spans="1:5" ht="15.75">
      <c r="A130" s="39" t="s">
        <v>43</v>
      </c>
      <c r="B130" s="6"/>
      <c r="C130" s="6"/>
      <c r="D130" s="6"/>
      <c r="E130" s="6"/>
    </row>
    <row r="131" spans="1:5" ht="15.75">
      <c r="A131" s="39"/>
      <c r="B131" s="6"/>
      <c r="C131" s="6"/>
      <c r="D131" s="6"/>
      <c r="E131" s="6"/>
    </row>
    <row r="132" spans="1:5" ht="15.75">
      <c r="A132" s="44" t="s">
        <v>54</v>
      </c>
      <c r="B132" s="6"/>
      <c r="C132" s="6"/>
      <c r="D132" s="6"/>
      <c r="E132" s="6"/>
    </row>
    <row r="133" spans="1:5" ht="15.75">
      <c r="A133" s="44" t="s">
        <v>52</v>
      </c>
      <c r="B133" s="6"/>
      <c r="C133" s="6"/>
      <c r="D133" s="6"/>
      <c r="E133" s="6"/>
    </row>
    <row r="134" spans="1:5" ht="15.75">
      <c r="A134" s="44" t="s">
        <v>53</v>
      </c>
      <c r="B134" s="6"/>
      <c r="C134" s="6"/>
      <c r="D134" s="6"/>
      <c r="E134" s="6"/>
    </row>
  </sheetData>
  <sheetProtection/>
  <mergeCells count="3">
    <mergeCell ref="A1:B1"/>
    <mergeCell ref="A3:B3"/>
    <mergeCell ref="D7:O10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1"/>
  <sheetViews>
    <sheetView zoomScalePageLayoutView="0" workbookViewId="0" topLeftCell="A31">
      <selection activeCell="F16" sqref="F16"/>
    </sheetView>
  </sheetViews>
  <sheetFormatPr defaultColWidth="9.140625" defaultRowHeight="15"/>
  <cols>
    <col min="1" max="1" width="43.00390625" style="17" customWidth="1"/>
    <col min="2" max="2" width="14.7109375" style="17" customWidth="1"/>
    <col min="3" max="3" width="14.421875" style="17" customWidth="1"/>
    <col min="4" max="16384" width="9.140625" style="17" customWidth="1"/>
  </cols>
  <sheetData>
    <row r="1" spans="1:3" s="15" customFormat="1" ht="20.25">
      <c r="A1" s="96" t="s">
        <v>61</v>
      </c>
      <c r="B1" s="96"/>
      <c r="C1"/>
    </row>
    <row r="2" spans="1:3" s="15" customFormat="1" ht="20.25">
      <c r="A2" s="14"/>
      <c r="B2" s="14"/>
      <c r="C2"/>
    </row>
    <row r="3" s="15" customFormat="1" ht="56.25" customHeight="1">
      <c r="C3"/>
    </row>
    <row r="4" spans="1:3" s="15" customFormat="1" ht="27" customHeight="1">
      <c r="A4" s="52" t="s">
        <v>0</v>
      </c>
      <c r="B4" s="51" t="s">
        <v>11</v>
      </c>
      <c r="C4"/>
    </row>
    <row r="5" spans="1:3" s="15" customFormat="1" ht="31.5">
      <c r="A5" s="25" t="s">
        <v>28</v>
      </c>
      <c r="B5" s="25" t="s">
        <v>157</v>
      </c>
      <c r="C5"/>
    </row>
    <row r="6" spans="1:3" ht="31.5">
      <c r="A6" s="25" t="s">
        <v>29</v>
      </c>
      <c r="B6" s="25" t="s">
        <v>157</v>
      </c>
      <c r="C6"/>
    </row>
    <row r="7" spans="1:3" ht="15.75">
      <c r="A7" s="16"/>
      <c r="B7" s="16"/>
      <c r="C7"/>
    </row>
    <row r="8" spans="1:3" ht="15.75">
      <c r="A8" s="15"/>
      <c r="B8" s="15"/>
      <c r="C8"/>
    </row>
    <row r="9" spans="1:3" ht="15.75">
      <c r="A9" s="18" t="s">
        <v>30</v>
      </c>
      <c r="B9" s="19"/>
      <c r="C9"/>
    </row>
    <row r="10" spans="1:3" s="19" customFormat="1" ht="15.75">
      <c r="A10" s="20" t="s">
        <v>21</v>
      </c>
      <c r="B10" s="21"/>
      <c r="C10"/>
    </row>
    <row r="11" spans="1:3" s="19" customFormat="1" ht="15.75">
      <c r="A11" s="22" t="s">
        <v>20</v>
      </c>
      <c r="B11" s="23"/>
      <c r="C11"/>
    </row>
    <row r="12" spans="1:3" s="19" customFormat="1" ht="15.75">
      <c r="A12" s="18" t="s">
        <v>23</v>
      </c>
      <c r="B12" s="24"/>
      <c r="C12"/>
    </row>
    <row r="13" spans="1:3" s="19" customFormat="1" ht="15.75">
      <c r="A13" s="39" t="s">
        <v>43</v>
      </c>
      <c r="B13" s="15"/>
      <c r="C13"/>
    </row>
    <row r="14" spans="1:3" ht="15.75">
      <c r="A14" s="15"/>
      <c r="B14" s="15"/>
      <c r="C14"/>
    </row>
    <row r="15" ht="15">
      <c r="C15"/>
    </row>
    <row r="16" ht="15">
      <c r="C16"/>
    </row>
    <row r="17" spans="1:3" ht="20.25">
      <c r="A17" s="96" t="s">
        <v>62</v>
      </c>
      <c r="B17" s="96"/>
      <c r="C17"/>
    </row>
    <row r="18" spans="1:3" ht="20.25">
      <c r="A18" s="14"/>
      <c r="B18" s="14"/>
      <c r="C18"/>
    </row>
    <row r="19" spans="1:3" ht="18.75">
      <c r="A19" s="52" t="s">
        <v>0</v>
      </c>
      <c r="B19" s="51" t="s">
        <v>11</v>
      </c>
      <c r="C19" s="51" t="s">
        <v>158</v>
      </c>
    </row>
    <row r="20" spans="1:3" ht="15.75">
      <c r="A20" s="66" t="s">
        <v>159</v>
      </c>
      <c r="B20" s="67">
        <v>38</v>
      </c>
      <c r="C20" s="2" t="s">
        <v>160</v>
      </c>
    </row>
    <row r="21" spans="1:3" ht="15.75">
      <c r="A21" s="66" t="s">
        <v>161</v>
      </c>
      <c r="B21" s="67">
        <v>40</v>
      </c>
      <c r="C21" s="2" t="s">
        <v>160</v>
      </c>
    </row>
    <row r="22" spans="1:3" ht="15.75">
      <c r="A22" s="66" t="s">
        <v>162</v>
      </c>
      <c r="B22" s="67">
        <v>40</v>
      </c>
      <c r="C22" s="2" t="s">
        <v>160</v>
      </c>
    </row>
    <row r="23" spans="1:3" ht="15.75">
      <c r="A23" s="68"/>
      <c r="B23" s="67"/>
      <c r="C23" s="2" t="s">
        <v>160</v>
      </c>
    </row>
    <row r="24" spans="1:3" ht="15.75">
      <c r="A24" s="66" t="s">
        <v>163</v>
      </c>
      <c r="B24" s="67">
        <v>40</v>
      </c>
      <c r="C24" s="2" t="s">
        <v>160</v>
      </c>
    </row>
    <row r="25" spans="1:3" ht="15.75">
      <c r="A25" s="66" t="s">
        <v>164</v>
      </c>
      <c r="B25" s="67">
        <v>42</v>
      </c>
      <c r="C25" s="2" t="s">
        <v>160</v>
      </c>
    </row>
    <row r="26" spans="1:3" ht="15.75">
      <c r="A26" s="66" t="s">
        <v>165</v>
      </c>
      <c r="B26" s="67">
        <v>42</v>
      </c>
      <c r="C26" s="2" t="s">
        <v>160</v>
      </c>
    </row>
    <row r="27" spans="1:3" ht="15.75">
      <c r="A27" s="2"/>
      <c r="B27" s="67"/>
      <c r="C27" s="2" t="s">
        <v>160</v>
      </c>
    </row>
    <row r="28" spans="1:3" ht="15.75">
      <c r="A28" s="66" t="s">
        <v>166</v>
      </c>
      <c r="B28" s="67">
        <v>42</v>
      </c>
      <c r="C28" s="2" t="s">
        <v>160</v>
      </c>
    </row>
    <row r="29" spans="1:3" ht="15.75">
      <c r="A29" s="66" t="s">
        <v>167</v>
      </c>
      <c r="B29" s="67">
        <v>44</v>
      </c>
      <c r="C29" s="2" t="s">
        <v>160</v>
      </c>
    </row>
    <row r="30" spans="1:3" ht="15.75">
      <c r="A30" s="66" t="s">
        <v>168</v>
      </c>
      <c r="B30" s="67">
        <v>44</v>
      </c>
      <c r="C30" s="2" t="s">
        <v>160</v>
      </c>
    </row>
    <row r="31" spans="1:3" ht="15.75">
      <c r="A31" s="68"/>
      <c r="B31" s="67"/>
      <c r="C31" s="2" t="s">
        <v>160</v>
      </c>
    </row>
    <row r="32" spans="1:3" ht="15.75">
      <c r="A32" s="66" t="s">
        <v>169</v>
      </c>
      <c r="B32" s="67">
        <v>50</v>
      </c>
      <c r="C32" s="2" t="s">
        <v>160</v>
      </c>
    </row>
    <row r="33" spans="1:3" ht="15.75">
      <c r="A33" s="66" t="s">
        <v>170</v>
      </c>
      <c r="B33" s="67">
        <v>52</v>
      </c>
      <c r="C33" s="2" t="s">
        <v>160</v>
      </c>
    </row>
    <row r="34" spans="1:3" ht="15.75">
      <c r="A34" s="66" t="s">
        <v>171</v>
      </c>
      <c r="B34" s="67">
        <v>52</v>
      </c>
      <c r="C34" s="2" t="s">
        <v>160</v>
      </c>
    </row>
    <row r="35" spans="1:3" ht="15.75">
      <c r="A35" s="66"/>
      <c r="B35" s="67"/>
      <c r="C35" s="2" t="s">
        <v>160</v>
      </c>
    </row>
    <row r="36" spans="1:3" ht="15.75">
      <c r="A36" s="66" t="s">
        <v>172</v>
      </c>
      <c r="B36" s="67">
        <v>60</v>
      </c>
      <c r="C36" s="2" t="s">
        <v>160</v>
      </c>
    </row>
    <row r="37" spans="1:3" ht="15.75">
      <c r="A37" s="66" t="s">
        <v>173</v>
      </c>
      <c r="B37" s="67">
        <v>62</v>
      </c>
      <c r="C37" s="2" t="s">
        <v>160</v>
      </c>
    </row>
    <row r="38" spans="1:3" ht="15.75">
      <c r="A38" s="66" t="s">
        <v>174</v>
      </c>
      <c r="B38" s="67">
        <v>62</v>
      </c>
      <c r="C38" s="2" t="s">
        <v>160</v>
      </c>
    </row>
    <row r="39" spans="1:3" ht="15.75">
      <c r="A39" s="66"/>
      <c r="B39" s="67"/>
      <c r="C39" s="2" t="s">
        <v>160</v>
      </c>
    </row>
    <row r="40" spans="1:3" ht="15.75">
      <c r="A40" s="66" t="s">
        <v>175</v>
      </c>
      <c r="B40" s="67">
        <v>70</v>
      </c>
      <c r="C40" s="2" t="s">
        <v>160</v>
      </c>
    </row>
    <row r="41" spans="1:3" ht="15.75">
      <c r="A41" s="66" t="s">
        <v>176</v>
      </c>
      <c r="B41" s="67">
        <v>72</v>
      </c>
      <c r="C41" s="2" t="s">
        <v>160</v>
      </c>
    </row>
    <row r="42" spans="1:3" ht="15.75">
      <c r="A42" s="66" t="s">
        <v>177</v>
      </c>
      <c r="B42" s="67">
        <v>72</v>
      </c>
      <c r="C42" s="2" t="s">
        <v>160</v>
      </c>
    </row>
    <row r="43" spans="1:3" ht="15.75">
      <c r="A43" s="68"/>
      <c r="B43" s="67"/>
      <c r="C43" s="2" t="s">
        <v>160</v>
      </c>
    </row>
    <row r="44" spans="1:3" ht="15.75">
      <c r="A44" s="66" t="s">
        <v>178</v>
      </c>
      <c r="B44" s="67">
        <v>55</v>
      </c>
      <c r="C44" s="2" t="s">
        <v>160</v>
      </c>
    </row>
    <row r="45" spans="1:3" ht="15.75">
      <c r="A45" s="66" t="s">
        <v>179</v>
      </c>
      <c r="B45" s="67">
        <v>57</v>
      </c>
      <c r="C45" s="2" t="s">
        <v>160</v>
      </c>
    </row>
    <row r="46" spans="1:3" ht="15.75">
      <c r="A46" s="66" t="s">
        <v>180</v>
      </c>
      <c r="B46" s="67">
        <v>57</v>
      </c>
      <c r="C46" s="2" t="s">
        <v>160</v>
      </c>
    </row>
    <row r="47" spans="1:3" ht="15">
      <c r="A47" s="69"/>
      <c r="B47" s="69"/>
      <c r="C47" s="69"/>
    </row>
    <row r="48" spans="1:3" ht="15">
      <c r="A48" s="69"/>
      <c r="B48" s="69"/>
      <c r="C48" s="69"/>
    </row>
    <row r="49" spans="1:3" ht="15">
      <c r="A49" s="69"/>
      <c r="B49" s="69"/>
      <c r="C49" s="69"/>
    </row>
    <row r="50" spans="1:3" ht="15">
      <c r="A50" s="17" t="s">
        <v>30</v>
      </c>
      <c r="C50"/>
    </row>
    <row r="51" spans="1:3" ht="15">
      <c r="A51" s="17" t="s">
        <v>63</v>
      </c>
      <c r="C51"/>
    </row>
  </sheetData>
  <sheetProtection/>
  <mergeCells count="2">
    <mergeCell ref="A1:B1"/>
    <mergeCell ref="A17:B17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B17"/>
    </sheetView>
  </sheetViews>
  <sheetFormatPr defaultColWidth="9.140625" defaultRowHeight="15"/>
  <cols>
    <col min="1" max="1" width="65.7109375" style="0" customWidth="1"/>
    <col min="2" max="2" width="19.421875" style="0" customWidth="1"/>
  </cols>
  <sheetData>
    <row r="1" spans="1:2" s="15" customFormat="1" ht="20.25">
      <c r="A1" s="96" t="s">
        <v>34</v>
      </c>
      <c r="B1" s="96"/>
    </row>
    <row r="2" spans="1:2" s="15" customFormat="1" ht="20.25">
      <c r="A2" s="14"/>
      <c r="B2" s="14"/>
    </row>
    <row r="3" spans="1:2" s="15" customFormat="1" ht="56.25" customHeight="1">
      <c r="A3" s="97" t="s">
        <v>27</v>
      </c>
      <c r="B3" s="98"/>
    </row>
    <row r="4" s="15" customFormat="1" ht="27" customHeight="1"/>
    <row r="5" spans="1:2" s="15" customFormat="1" ht="18.75">
      <c r="A5" s="52" t="s">
        <v>0</v>
      </c>
      <c r="B5" s="51" t="s">
        <v>11</v>
      </c>
    </row>
    <row r="6" spans="1:2" ht="15">
      <c r="A6" s="47" t="s">
        <v>32</v>
      </c>
      <c r="B6" s="46" t="s">
        <v>153</v>
      </c>
    </row>
    <row r="7" spans="1:2" ht="15">
      <c r="A7" s="47" t="s">
        <v>33</v>
      </c>
      <c r="B7" s="46" t="s">
        <v>154</v>
      </c>
    </row>
    <row r="8" spans="1:2" ht="15">
      <c r="A8" s="47" t="s">
        <v>155</v>
      </c>
      <c r="B8" s="46" t="s">
        <v>24</v>
      </c>
    </row>
    <row r="9" spans="1:2" ht="15">
      <c r="A9" s="47" t="s">
        <v>156</v>
      </c>
      <c r="B9" s="46" t="s">
        <v>25</v>
      </c>
    </row>
    <row r="10" spans="1:2" ht="15">
      <c r="A10" s="30"/>
      <c r="B10" s="31"/>
    </row>
    <row r="11" spans="1:2" ht="15">
      <c r="A11" s="30"/>
      <c r="B11" s="31"/>
    </row>
    <row r="12" ht="15.75">
      <c r="A12" s="18" t="s">
        <v>30</v>
      </c>
    </row>
    <row r="13" spans="1:5" ht="15.75">
      <c r="A13" s="18" t="s">
        <v>20</v>
      </c>
      <c r="B13" s="32"/>
      <c r="C13" s="32"/>
      <c r="D13" s="33"/>
      <c r="E13" s="33"/>
    </row>
    <row r="14" spans="1:5" ht="15.75">
      <c r="A14" s="18" t="s">
        <v>21</v>
      </c>
      <c r="B14" s="34"/>
      <c r="C14" s="34"/>
      <c r="D14" s="33"/>
      <c r="E14" s="33"/>
    </row>
    <row r="15" spans="1:5" ht="15.75">
      <c r="A15" s="18" t="s">
        <v>22</v>
      </c>
      <c r="B15" s="32"/>
      <c r="C15" s="32"/>
      <c r="D15" s="33"/>
      <c r="E15" s="33"/>
    </row>
    <row r="16" spans="1:5" ht="15.75">
      <c r="A16" s="18" t="s">
        <v>23</v>
      </c>
      <c r="B16" s="33"/>
      <c r="C16" s="33"/>
      <c r="D16" s="33"/>
      <c r="E16" s="33"/>
    </row>
    <row r="17" ht="15.75">
      <c r="A17" s="39" t="s">
        <v>43</v>
      </c>
    </row>
    <row r="18" ht="15">
      <c r="A18" s="4"/>
    </row>
    <row r="19" ht="15">
      <c r="A19" s="4"/>
    </row>
  </sheetData>
  <sheetProtection/>
  <mergeCells count="2">
    <mergeCell ref="A1:B1"/>
    <mergeCell ref="A3:B3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8.421875" style="0" bestFit="1" customWidth="1"/>
    <col min="2" max="3" width="18.421875" style="0" customWidth="1"/>
    <col min="4" max="4" width="12.140625" style="0" customWidth="1"/>
  </cols>
  <sheetData>
    <row r="1" spans="1:3" ht="20.25">
      <c r="A1" s="96" t="s">
        <v>35</v>
      </c>
      <c r="B1" s="96"/>
      <c r="C1" s="96"/>
    </row>
    <row r="2" spans="1:3" ht="20.25">
      <c r="A2" s="14"/>
      <c r="B2" s="14"/>
      <c r="C2" s="15"/>
    </row>
    <row r="3" spans="1:3" ht="15.75">
      <c r="A3" s="97" t="s">
        <v>27</v>
      </c>
      <c r="B3" s="97"/>
      <c r="C3" s="97"/>
    </row>
    <row r="4" spans="1:3" ht="15.75">
      <c r="A4" s="15"/>
      <c r="B4" s="15"/>
      <c r="C4" s="15"/>
    </row>
    <row r="5" spans="1:5" ht="18.75">
      <c r="A5" s="100" t="s">
        <v>0</v>
      </c>
      <c r="B5" s="99" t="s">
        <v>11</v>
      </c>
      <c r="C5" s="99"/>
      <c r="D5" s="70" t="s">
        <v>158</v>
      </c>
      <c r="E5" s="90"/>
    </row>
    <row r="6" spans="1:4" ht="15">
      <c r="A6" s="100"/>
      <c r="B6" s="35" t="s">
        <v>181</v>
      </c>
      <c r="C6" s="36" t="s">
        <v>182</v>
      </c>
      <c r="D6" s="2"/>
    </row>
    <row r="7" spans="1:4" ht="15">
      <c r="A7" s="27" t="s">
        <v>183</v>
      </c>
      <c r="B7" s="71">
        <f>'[1]стандартноразмерные материалы'!G6+'[1]погонный материал'!D13</f>
        <v>1599.3337640313337</v>
      </c>
      <c r="C7" s="72">
        <f>B7*1.1</f>
        <v>1759.2671404344671</v>
      </c>
      <c r="D7" s="2" t="s">
        <v>141</v>
      </c>
    </row>
    <row r="8" spans="1:4" ht="15">
      <c r="A8" s="27" t="s">
        <v>184</v>
      </c>
      <c r="B8" s="71">
        <f>'[1]стандартноразмерные материалы'!G6+'[1]погонный материал'!D16</f>
        <v>1814.3337640313337</v>
      </c>
      <c r="C8" s="72">
        <f aca="true" t="shared" si="0" ref="C8:C47">B8*1.1</f>
        <v>1995.7671404344671</v>
      </c>
      <c r="D8" s="2" t="s">
        <v>141</v>
      </c>
    </row>
    <row r="9" spans="1:4" ht="15">
      <c r="A9" s="27" t="s">
        <v>185</v>
      </c>
      <c r="B9" s="71">
        <f>'[1]стандартноразмерные материалы'!G6+'[1]погонный материал'!D15</f>
        <v>2119.333764031334</v>
      </c>
      <c r="C9" s="72">
        <f t="shared" si="0"/>
        <v>2331.2671404344674</v>
      </c>
      <c r="D9" s="2" t="s">
        <v>141</v>
      </c>
    </row>
    <row r="10" spans="1:4" ht="15">
      <c r="A10" s="47" t="s">
        <v>186</v>
      </c>
      <c r="B10" s="71">
        <f>'[1]стандартноразмерные материалы'!G6+'[1]стандартноразмерные материалы'!G28</f>
        <v>1664.3337640313337</v>
      </c>
      <c r="C10" s="72">
        <f t="shared" si="0"/>
        <v>1830.7671404344671</v>
      </c>
      <c r="D10" s="2" t="s">
        <v>141</v>
      </c>
    </row>
    <row r="11" spans="1:4" ht="15">
      <c r="A11" s="27" t="s">
        <v>187</v>
      </c>
      <c r="B11" s="73">
        <f>'[1]стандартноразмерные материалы'!G6+'[1]стандартноразмерные материалы'!G29</f>
        <v>2129.333764031334</v>
      </c>
      <c r="C11" s="72">
        <f t="shared" si="0"/>
        <v>2342.2671404344674</v>
      </c>
      <c r="D11" s="2" t="s">
        <v>141</v>
      </c>
    </row>
    <row r="12" spans="1:4" ht="15">
      <c r="A12" s="27" t="s">
        <v>188</v>
      </c>
      <c r="B12" s="71">
        <f>'[1]стандартноразмерные материалы'!G6+'[1]стандартноразмерные материалы'!G30</f>
        <v>2149.333764031334</v>
      </c>
      <c r="C12" s="72">
        <f t="shared" si="0"/>
        <v>2364.2671404344674</v>
      </c>
      <c r="D12" s="2" t="s">
        <v>141</v>
      </c>
    </row>
    <row r="13" spans="1:4" ht="15">
      <c r="A13" s="27"/>
      <c r="B13" s="71"/>
      <c r="C13" s="72"/>
      <c r="D13" s="2"/>
    </row>
    <row r="14" spans="1:4" ht="15">
      <c r="A14" s="27" t="s">
        <v>189</v>
      </c>
      <c r="B14" s="71">
        <f>'[1]стандартноразмерные материалы'!G7+'[1]погонный материал'!D13</f>
        <v>1940.906888476137</v>
      </c>
      <c r="C14" s="72">
        <f>B14*1.1</f>
        <v>2134.997577323751</v>
      </c>
      <c r="D14" s="2" t="s">
        <v>141</v>
      </c>
    </row>
    <row r="15" spans="1:4" ht="15">
      <c r="A15" s="27" t="s">
        <v>190</v>
      </c>
      <c r="B15" s="74">
        <f>'[1]стандартноразмерные материалы'!G7+'[1]погонный материал'!D16</f>
        <v>2155.9068884761373</v>
      </c>
      <c r="C15" s="72">
        <f>B15*1.1</f>
        <v>2371.497577323751</v>
      </c>
      <c r="D15" s="2" t="s">
        <v>141</v>
      </c>
    </row>
    <row r="16" spans="1:4" ht="15">
      <c r="A16" s="27" t="s">
        <v>191</v>
      </c>
      <c r="B16" s="71">
        <f>'[1]стандартноразмерные материалы'!G7+'[1]погонный материал'!D15</f>
        <v>2460.9068884761373</v>
      </c>
      <c r="C16" s="72">
        <f t="shared" si="0"/>
        <v>2706.997577323751</v>
      </c>
      <c r="D16" s="2" t="s">
        <v>141</v>
      </c>
    </row>
    <row r="17" spans="1:4" ht="15" customHeight="1">
      <c r="A17" s="47" t="s">
        <v>192</v>
      </c>
      <c r="B17" s="73">
        <f>'[1]стандартноразмерные материалы'!G7+'[1]стандартноразмерные материалы'!G28</f>
        <v>2005.906888476137</v>
      </c>
      <c r="C17" s="72">
        <f t="shared" si="0"/>
        <v>2206.497577323751</v>
      </c>
      <c r="D17" s="2" t="s">
        <v>141</v>
      </c>
    </row>
    <row r="18" spans="1:4" ht="15">
      <c r="A18" s="27" t="s">
        <v>193</v>
      </c>
      <c r="B18" s="71">
        <f>'[1]стандартноразмерные материалы'!G7+'[1]стандартноразмерные материалы'!G29</f>
        <v>2470.9068884761373</v>
      </c>
      <c r="C18" s="72">
        <f t="shared" si="0"/>
        <v>2717.997577323751</v>
      </c>
      <c r="D18" s="2" t="s">
        <v>141</v>
      </c>
    </row>
    <row r="19" spans="1:4" ht="15">
      <c r="A19" s="27" t="s">
        <v>194</v>
      </c>
      <c r="B19" s="71">
        <f>'[1]стандартноразмерные материалы'!G7+'[1]стандартноразмерные материалы'!G30</f>
        <v>2490.9068884761373</v>
      </c>
      <c r="C19" s="72">
        <f t="shared" si="0"/>
        <v>2739.997577323751</v>
      </c>
      <c r="D19" s="2" t="s">
        <v>141</v>
      </c>
    </row>
    <row r="20" spans="1:4" ht="15">
      <c r="A20" s="27"/>
      <c r="B20" s="71"/>
      <c r="C20" s="72"/>
      <c r="D20" s="2"/>
    </row>
    <row r="21" spans="1:4" ht="15">
      <c r="A21" s="27" t="s">
        <v>195</v>
      </c>
      <c r="B21" s="71">
        <f>'[1]стандартноразмерные материалы'!G8+'[1]погонный материал'!D13</f>
        <v>2427.864814665267</v>
      </c>
      <c r="C21" s="72">
        <f t="shared" si="0"/>
        <v>2670.651296131794</v>
      </c>
      <c r="D21" s="2" t="s">
        <v>141</v>
      </c>
    </row>
    <row r="22" spans="1:4" ht="15">
      <c r="A22" s="27" t="s">
        <v>196</v>
      </c>
      <c r="B22" s="71">
        <f>'[1]стандартноразмерные материалы'!G8+'[1]погонный материал'!D16</f>
        <v>2642.864814665267</v>
      </c>
      <c r="C22" s="72">
        <f t="shared" si="0"/>
        <v>2907.151296131794</v>
      </c>
      <c r="D22" s="2" t="s">
        <v>141</v>
      </c>
    </row>
    <row r="23" spans="1:4" ht="15">
      <c r="A23" s="27" t="s">
        <v>197</v>
      </c>
      <c r="B23" s="71">
        <f>'[1]стандартноразмерные материалы'!G8+'[1]погонный материал'!D15</f>
        <v>2947.864814665267</v>
      </c>
      <c r="C23" s="72">
        <f t="shared" si="0"/>
        <v>3242.651296131794</v>
      </c>
      <c r="D23" s="2" t="s">
        <v>141</v>
      </c>
    </row>
    <row r="24" spans="1:4" ht="15">
      <c r="A24" s="47" t="s">
        <v>198</v>
      </c>
      <c r="B24" s="71">
        <f>'[1]стандартноразмерные материалы'!G8+'[1]стандартноразмерные материалы'!G28</f>
        <v>2492.864814665267</v>
      </c>
      <c r="C24" s="72">
        <f t="shared" si="0"/>
        <v>2742.151296131794</v>
      </c>
      <c r="D24" s="2" t="s">
        <v>141</v>
      </c>
    </row>
    <row r="25" spans="1:4" ht="15">
      <c r="A25" s="27" t="s">
        <v>199</v>
      </c>
      <c r="B25" s="71">
        <f>'[1]стандартноразмерные материалы'!G8+'[1]стандартноразмерные материалы'!G29</f>
        <v>2957.864814665267</v>
      </c>
      <c r="C25" s="72">
        <f t="shared" si="0"/>
        <v>3253.651296131794</v>
      </c>
      <c r="D25" s="2" t="s">
        <v>141</v>
      </c>
    </row>
    <row r="26" spans="1:4" ht="15">
      <c r="A26" s="27" t="s">
        <v>200</v>
      </c>
      <c r="B26" s="71">
        <f>'[1]стандартноразмерные материалы'!G8+'[1]стандартноразмерные материалы'!G30</f>
        <v>2977.864814665267</v>
      </c>
      <c r="C26" s="72">
        <f t="shared" si="0"/>
        <v>3275.651296131794</v>
      </c>
      <c r="D26" s="2" t="s">
        <v>141</v>
      </c>
    </row>
    <row r="27" spans="1:4" ht="15">
      <c r="A27" s="27"/>
      <c r="B27" s="71"/>
      <c r="C27" s="72"/>
      <c r="D27" s="2"/>
    </row>
    <row r="28" spans="1:4" ht="15">
      <c r="A28" s="27" t="s">
        <v>201</v>
      </c>
      <c r="B28" s="71">
        <f>'[1]стандартноразмерные материалы'!G3+'[1]погонный материал'!D13</f>
        <v>1827.3746031746032</v>
      </c>
      <c r="C28" s="72">
        <f t="shared" si="0"/>
        <v>2010.1120634920637</v>
      </c>
      <c r="D28" s="2" t="s">
        <v>141</v>
      </c>
    </row>
    <row r="29" spans="1:4" ht="15">
      <c r="A29" s="27" t="s">
        <v>202</v>
      </c>
      <c r="B29" s="73">
        <f>'[1]стандартноразмерные материалы'!G3+'[1]погонный материал'!D16</f>
        <v>2042.3746031746032</v>
      </c>
      <c r="C29" s="72">
        <f t="shared" si="0"/>
        <v>2246.6120634920635</v>
      </c>
      <c r="D29" s="2" t="s">
        <v>141</v>
      </c>
    </row>
    <row r="30" spans="1:4" ht="15">
      <c r="A30" s="27" t="s">
        <v>203</v>
      </c>
      <c r="B30" s="73">
        <f>'[1]стандартноразмерные материалы'!G3+'[1]погонный материал'!D15</f>
        <v>2347.374603174603</v>
      </c>
      <c r="C30" s="72">
        <f t="shared" si="0"/>
        <v>2582.1120634920635</v>
      </c>
      <c r="D30" s="2" t="s">
        <v>141</v>
      </c>
    </row>
    <row r="31" spans="1:4" ht="15">
      <c r="A31" s="47" t="s">
        <v>204</v>
      </c>
      <c r="B31" s="73">
        <f>'[1]стандартноразмерные материалы'!G3+'[1]стандартноразмерные материалы'!G28</f>
        <v>1892.3746031746032</v>
      </c>
      <c r="C31" s="72">
        <f t="shared" si="0"/>
        <v>2081.6120634920635</v>
      </c>
      <c r="D31" s="2" t="s">
        <v>141</v>
      </c>
    </row>
    <row r="32" spans="1:4" ht="15">
      <c r="A32" s="27" t="s">
        <v>205</v>
      </c>
      <c r="B32" s="71">
        <f>'[1]стандартноразмерные материалы'!G3+'[1]стандартноразмерные материалы'!G29</f>
        <v>2357.374603174603</v>
      </c>
      <c r="C32" s="72">
        <f t="shared" si="0"/>
        <v>2593.1120634920635</v>
      </c>
      <c r="D32" s="2" t="s">
        <v>141</v>
      </c>
    </row>
    <row r="33" spans="1:4" ht="15">
      <c r="A33" s="27" t="s">
        <v>206</v>
      </c>
      <c r="B33" s="71">
        <f>'[1]стандартноразмерные материалы'!G3+'[1]стандартноразмерные материалы'!G30</f>
        <v>2377.374603174603</v>
      </c>
      <c r="C33" s="72">
        <f t="shared" si="0"/>
        <v>2615.1120634920635</v>
      </c>
      <c r="D33" s="2" t="s">
        <v>141</v>
      </c>
    </row>
    <row r="34" spans="1:4" ht="15">
      <c r="A34" s="27"/>
      <c r="B34" s="71"/>
      <c r="C34" s="72"/>
      <c r="D34" s="2"/>
    </row>
    <row r="35" spans="1:4" ht="15">
      <c r="A35" s="27" t="s">
        <v>207</v>
      </c>
      <c r="B35" s="71">
        <f>'[1]стандартноразмерные материалы'!G5+'[1]погонный материал'!D13</f>
        <v>2312.7341269841268</v>
      </c>
      <c r="C35" s="72">
        <f t="shared" si="0"/>
        <v>2544.0075396825396</v>
      </c>
      <c r="D35" s="2" t="s">
        <v>141</v>
      </c>
    </row>
    <row r="36" spans="1:4" ht="15">
      <c r="A36" s="27" t="s">
        <v>208</v>
      </c>
      <c r="B36" s="71">
        <f>'[1]стандартноразмерные материалы'!G5+'[1]погонный материал'!D16</f>
        <v>2527.7341269841268</v>
      </c>
      <c r="C36" s="72">
        <f t="shared" si="0"/>
        <v>2780.5075396825396</v>
      </c>
      <c r="D36" s="2" t="s">
        <v>141</v>
      </c>
    </row>
    <row r="37" spans="1:4" ht="15">
      <c r="A37" s="27" t="s">
        <v>209</v>
      </c>
      <c r="B37" s="71">
        <f>'[1]стандартноразмерные материалы'!G5+'[1]погонный материал'!D15</f>
        <v>2832.7341269841268</v>
      </c>
      <c r="C37" s="72">
        <f t="shared" si="0"/>
        <v>3116.0075396825396</v>
      </c>
      <c r="D37" s="2" t="s">
        <v>141</v>
      </c>
    </row>
    <row r="38" spans="1:4" ht="15">
      <c r="A38" s="47" t="s">
        <v>210</v>
      </c>
      <c r="B38" s="71">
        <f>'[1]стандартноразмерные материалы'!G5+'[1]стандартноразмерные материалы'!G28</f>
        <v>2377.7341269841268</v>
      </c>
      <c r="C38" s="72">
        <f t="shared" si="0"/>
        <v>2615.5075396825396</v>
      </c>
      <c r="D38" s="2" t="s">
        <v>141</v>
      </c>
    </row>
    <row r="39" spans="1:4" ht="15">
      <c r="A39" s="27" t="s">
        <v>211</v>
      </c>
      <c r="B39" s="71">
        <f>'[1]стандартноразмерные материалы'!G5+'[1]стандартноразмерные материалы'!G29</f>
        <v>2842.7341269841268</v>
      </c>
      <c r="C39" s="72">
        <f t="shared" si="0"/>
        <v>3127.0075396825396</v>
      </c>
      <c r="D39" s="2" t="s">
        <v>141</v>
      </c>
    </row>
    <row r="40" spans="1:4" ht="15">
      <c r="A40" s="27" t="s">
        <v>212</v>
      </c>
      <c r="B40" s="71">
        <f>'[1]стандартноразмерные материалы'!G5+'[1]стандартноразмерные материалы'!G30</f>
        <v>2862.7341269841268</v>
      </c>
      <c r="C40" s="72">
        <f t="shared" si="0"/>
        <v>3149.0075396825396</v>
      </c>
      <c r="D40" s="2" t="s">
        <v>141</v>
      </c>
    </row>
    <row r="41" spans="1:4" ht="15">
      <c r="A41" s="27"/>
      <c r="B41" s="71"/>
      <c r="C41" s="72"/>
      <c r="D41" s="2"/>
    </row>
    <row r="42" spans="1:4" ht="15">
      <c r="A42" s="27" t="s">
        <v>213</v>
      </c>
      <c r="B42" s="71">
        <f>'[1]стандартноразмерные материалы'!G10+'[1]погонный материал'!D13</f>
        <v>1790</v>
      </c>
      <c r="C42" s="72">
        <f t="shared" si="0"/>
        <v>1969.0000000000002</v>
      </c>
      <c r="D42" s="2" t="s">
        <v>141</v>
      </c>
    </row>
    <row r="43" spans="1:4" ht="15">
      <c r="A43" s="27" t="s">
        <v>214</v>
      </c>
      <c r="B43" s="73">
        <f>'[1]стандартноразмерные материалы'!G10+'[1]погонный материал'!D16</f>
        <v>2005</v>
      </c>
      <c r="C43" s="72">
        <f t="shared" si="0"/>
        <v>2205.5</v>
      </c>
      <c r="D43" s="2" t="s">
        <v>141</v>
      </c>
    </row>
    <row r="44" spans="1:4" ht="15">
      <c r="A44" s="27" t="s">
        <v>215</v>
      </c>
      <c r="B44" s="71">
        <f>'[1]стандартноразмерные материалы'!G10+'[1]погонный материал'!D15</f>
        <v>2310</v>
      </c>
      <c r="C44" s="72">
        <f t="shared" si="0"/>
        <v>2541</v>
      </c>
      <c r="D44" s="2" t="s">
        <v>141</v>
      </c>
    </row>
    <row r="45" spans="1:4" ht="15">
      <c r="A45" s="47" t="s">
        <v>216</v>
      </c>
      <c r="B45" s="73">
        <f>'[1]стандартноразмерные материалы'!G10+'[1]стандартноразмерные материалы'!G28</f>
        <v>1855</v>
      </c>
      <c r="C45" s="72">
        <f t="shared" si="0"/>
        <v>2040.5000000000002</v>
      </c>
      <c r="D45" s="2" t="s">
        <v>141</v>
      </c>
    </row>
    <row r="46" spans="1:4" ht="15">
      <c r="A46" s="27" t="s">
        <v>217</v>
      </c>
      <c r="B46" s="71">
        <f>'[1]стандартноразмерные материалы'!G10+'[1]стандартноразмерные материалы'!G29</f>
        <v>2320</v>
      </c>
      <c r="C46" s="72">
        <f t="shared" si="0"/>
        <v>2552</v>
      </c>
      <c r="D46" s="2" t="s">
        <v>141</v>
      </c>
    </row>
    <row r="47" spans="1:4" ht="15">
      <c r="A47" s="27" t="s">
        <v>218</v>
      </c>
      <c r="B47" s="73">
        <f>'[1]стандартноразмерные материалы'!G10+'[1]стандартноразмерные материалы'!G30</f>
        <v>2340</v>
      </c>
      <c r="C47" s="72">
        <f t="shared" si="0"/>
        <v>2574</v>
      </c>
      <c r="D47" s="2" t="s">
        <v>141</v>
      </c>
    </row>
    <row r="50" ht="15.75">
      <c r="A50" s="18" t="s">
        <v>30</v>
      </c>
    </row>
    <row r="51" ht="15.75">
      <c r="A51" s="20" t="s">
        <v>38</v>
      </c>
    </row>
    <row r="52" ht="15.75">
      <c r="A52" s="39" t="s">
        <v>43</v>
      </c>
    </row>
  </sheetData>
  <sheetProtection/>
  <mergeCells count="4">
    <mergeCell ref="A1:C1"/>
    <mergeCell ref="A3:C3"/>
    <mergeCell ref="B5:C5"/>
    <mergeCell ref="A5:A6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66.8515625" style="0" customWidth="1"/>
    <col min="2" max="2" width="12.421875" style="0" customWidth="1"/>
    <col min="3" max="3" width="21.140625" style="0" customWidth="1"/>
  </cols>
  <sheetData>
    <row r="1" spans="1:2" s="15" customFormat="1" ht="20.25">
      <c r="A1" s="96" t="s">
        <v>39</v>
      </c>
      <c r="B1" s="96"/>
    </row>
    <row r="2" spans="1:2" s="15" customFormat="1" ht="20.25">
      <c r="A2" s="14"/>
      <c r="B2" s="14"/>
    </row>
    <row r="3" spans="1:2" s="15" customFormat="1" ht="56.25" customHeight="1">
      <c r="A3" s="97" t="s">
        <v>27</v>
      </c>
      <c r="B3" s="98"/>
    </row>
    <row r="4" s="15" customFormat="1" ht="27" customHeight="1"/>
    <row r="5" spans="1:2" s="15" customFormat="1" ht="18.75">
      <c r="A5" s="49" t="s">
        <v>1</v>
      </c>
      <c r="B5" s="48" t="s">
        <v>11</v>
      </c>
    </row>
    <row r="6" spans="1:3" ht="15">
      <c r="A6" s="27" t="s">
        <v>2</v>
      </c>
      <c r="B6" s="28" t="s">
        <v>219</v>
      </c>
      <c r="C6" s="13"/>
    </row>
    <row r="7" spans="1:3" ht="30">
      <c r="A7" s="27" t="s">
        <v>36</v>
      </c>
      <c r="B7" s="28" t="s">
        <v>3</v>
      </c>
      <c r="C7" s="13"/>
    </row>
    <row r="8" spans="1:3" ht="15">
      <c r="A8" s="27" t="s">
        <v>4</v>
      </c>
      <c r="B8" s="28" t="s">
        <v>220</v>
      </c>
      <c r="C8" s="13"/>
    </row>
    <row r="9" spans="1:3" ht="30">
      <c r="A9" s="27" t="s">
        <v>5</v>
      </c>
      <c r="B9" s="28" t="s">
        <v>6</v>
      </c>
      <c r="C9" s="13"/>
    </row>
    <row r="10" spans="1:3" ht="15">
      <c r="A10" s="2" t="s">
        <v>7</v>
      </c>
      <c r="B10" s="29" t="s">
        <v>221</v>
      </c>
      <c r="C10" s="37"/>
    </row>
    <row r="11" spans="1:3" ht="15">
      <c r="A11" s="2" t="s">
        <v>8</v>
      </c>
      <c r="B11" s="29" t="s">
        <v>222</v>
      </c>
      <c r="C11" s="37"/>
    </row>
    <row r="12" spans="1:3" ht="15">
      <c r="A12" s="2" t="s">
        <v>9</v>
      </c>
      <c r="B12" s="29" t="s">
        <v>220</v>
      </c>
      <c r="C12" s="37"/>
    </row>
    <row r="13" spans="1:3" ht="15">
      <c r="A13" s="27" t="s">
        <v>10</v>
      </c>
      <c r="B13" s="28" t="s">
        <v>222</v>
      </c>
      <c r="C13" s="13"/>
    </row>
    <row r="14" spans="1:3" ht="15">
      <c r="A14" s="13"/>
      <c r="B14" s="13"/>
      <c r="C14" s="13"/>
    </row>
    <row r="16" ht="15.75">
      <c r="A16" s="18" t="s">
        <v>30</v>
      </c>
    </row>
    <row r="17" ht="15.75">
      <c r="A17" s="20" t="s">
        <v>38</v>
      </c>
    </row>
    <row r="18" ht="15.75">
      <c r="A18" s="20" t="s">
        <v>37</v>
      </c>
    </row>
    <row r="19" ht="15.75">
      <c r="A19" s="39" t="s">
        <v>43</v>
      </c>
    </row>
  </sheetData>
  <sheetProtection/>
  <mergeCells count="2">
    <mergeCell ref="A1:B1"/>
    <mergeCell ref="A3:B3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B1">
      <selection activeCell="A1" sqref="A1:IV16384"/>
    </sheetView>
  </sheetViews>
  <sheetFormatPr defaultColWidth="9.140625" defaultRowHeight="15"/>
  <cols>
    <col min="1" max="1" width="58.7109375" style="0" bestFit="1" customWidth="1"/>
    <col min="2" max="2" width="17.00390625" style="0" customWidth="1"/>
    <col min="3" max="3" width="15.57421875" style="0" customWidth="1"/>
  </cols>
  <sheetData>
    <row r="1" spans="1:2" s="15" customFormat="1" ht="20.25">
      <c r="A1" s="96" t="s">
        <v>41</v>
      </c>
      <c r="B1" s="96"/>
    </row>
    <row r="2" spans="1:2" s="15" customFormat="1" ht="20.25">
      <c r="A2" s="14"/>
      <c r="B2" s="14"/>
    </row>
    <row r="3" spans="1:2" s="15" customFormat="1" ht="56.25" customHeight="1">
      <c r="A3" s="97" t="s">
        <v>27</v>
      </c>
      <c r="B3" s="98"/>
    </row>
    <row r="4" s="15" customFormat="1" ht="27" customHeight="1"/>
    <row r="5" spans="1:3" s="15" customFormat="1" ht="18.75">
      <c r="A5" s="52" t="s">
        <v>0</v>
      </c>
      <c r="B5" s="51" t="s">
        <v>11</v>
      </c>
      <c r="C5" s="51" t="s">
        <v>223</v>
      </c>
    </row>
    <row r="6" spans="1:3" ht="15.75">
      <c r="A6" s="11" t="s">
        <v>224</v>
      </c>
      <c r="B6" s="76">
        <f>('[1]стандартноразмерные материалы'!F7+'[1]погонный материал'!D13*2)*3</f>
        <v>2422.3128482597112</v>
      </c>
      <c r="C6" s="2" t="s">
        <v>141</v>
      </c>
    </row>
    <row r="7" spans="1:3" ht="15.75">
      <c r="A7" s="11" t="s">
        <v>225</v>
      </c>
      <c r="B7" s="76">
        <f>('[1]стандартноразмерные материалы'!F7+'[1]стандартноразмерные материалы'!F29)*3</f>
        <v>2722.3128482597112</v>
      </c>
      <c r="C7" s="2" t="s">
        <v>141</v>
      </c>
    </row>
    <row r="8" spans="1:3" ht="15.75">
      <c r="A8" s="11" t="s">
        <v>226</v>
      </c>
      <c r="B8" s="76">
        <f>('[1]стандартноразмерные материалы'!F8+'[1]погонный материал'!D13*2)*3</f>
        <v>2951.909876443511</v>
      </c>
      <c r="C8" s="2" t="s">
        <v>141</v>
      </c>
    </row>
    <row r="9" spans="1:3" ht="15.75">
      <c r="A9" s="11" t="s">
        <v>227</v>
      </c>
      <c r="B9" s="76">
        <f>('[1]стандартноразмерные материалы'!F8+'[1]стандартноразмерные материалы'!F29)*3</f>
        <v>3251.909876443511</v>
      </c>
      <c r="C9" s="2" t="s">
        <v>141</v>
      </c>
    </row>
    <row r="10" spans="1:3" ht="15.75">
      <c r="A10" s="11" t="s">
        <v>228</v>
      </c>
      <c r="B10" s="76">
        <f>('[1]стандартноразмерные материалы'!F19+'[1]погонный материал'!D13*2)*3</f>
        <v>4424</v>
      </c>
      <c r="C10" s="2" t="s">
        <v>141</v>
      </c>
    </row>
    <row r="11" spans="1:3" ht="15.75">
      <c r="A11" s="11" t="s">
        <v>229</v>
      </c>
      <c r="B11" s="76">
        <f>('[1]стандартноразмерные материалы'!F19+'[1]стандартноразмерные материалы'!F29)*3</f>
        <v>4724</v>
      </c>
      <c r="C11" s="2" t="s">
        <v>141</v>
      </c>
    </row>
    <row r="12" spans="1:3" ht="15.75">
      <c r="A12" s="10" t="s">
        <v>12</v>
      </c>
      <c r="B12" s="77">
        <v>300</v>
      </c>
      <c r="C12" s="2" t="s">
        <v>230</v>
      </c>
    </row>
    <row r="13" spans="1:3" ht="15.75">
      <c r="A13" s="10" t="s">
        <v>13</v>
      </c>
      <c r="B13" s="77">
        <v>350</v>
      </c>
      <c r="C13" s="2" t="s">
        <v>230</v>
      </c>
    </row>
    <row r="14" spans="1:3" ht="15.75">
      <c r="A14" s="11" t="s">
        <v>231</v>
      </c>
      <c r="B14" s="76">
        <f>'[1]погонный материал'!D12*3.7</f>
        <v>357.6666666666667</v>
      </c>
      <c r="C14" s="2" t="s">
        <v>232</v>
      </c>
    </row>
    <row r="18" ht="15.75">
      <c r="A18" s="18" t="s">
        <v>30</v>
      </c>
    </row>
    <row r="19" ht="15.75">
      <c r="A19" s="20" t="s">
        <v>38</v>
      </c>
    </row>
    <row r="20" ht="15">
      <c r="A20" s="38" t="s">
        <v>40</v>
      </c>
    </row>
    <row r="21" ht="15.75">
      <c r="A21" s="39" t="s">
        <v>43</v>
      </c>
    </row>
    <row r="22" ht="15">
      <c r="A22" s="4"/>
    </row>
    <row r="23" ht="15">
      <c r="A23" s="4"/>
    </row>
  </sheetData>
  <sheetProtection/>
  <mergeCells count="2">
    <mergeCell ref="A1:B1"/>
    <mergeCell ref="A3:B3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4.140625" style="0" customWidth="1"/>
    <col min="2" max="2" width="15.8515625" style="0" customWidth="1"/>
    <col min="3" max="3" width="15.28125" style="0" customWidth="1"/>
  </cols>
  <sheetData>
    <row r="1" spans="1:3" s="15" customFormat="1" ht="20.25">
      <c r="A1" s="96" t="s">
        <v>42</v>
      </c>
      <c r="B1" s="96"/>
      <c r="C1" s="96"/>
    </row>
    <row r="2" spans="1:2" s="15" customFormat="1" ht="20.25">
      <c r="A2" s="14"/>
      <c r="B2" s="14"/>
    </row>
    <row r="3" spans="1:3" s="15" customFormat="1" ht="56.25" customHeight="1">
      <c r="A3" s="97" t="s">
        <v>27</v>
      </c>
      <c r="B3" s="97"/>
      <c r="C3" s="97"/>
    </row>
    <row r="4" s="15" customFormat="1" ht="27" customHeight="1"/>
    <row r="5" spans="1:3" s="15" customFormat="1" ht="18.75">
      <c r="A5" s="101" t="s">
        <v>0</v>
      </c>
      <c r="B5" s="70" t="s">
        <v>11</v>
      </c>
      <c r="C5" s="75" t="s">
        <v>11</v>
      </c>
    </row>
    <row r="6" spans="1:3" ht="15">
      <c r="A6" s="102"/>
      <c r="B6" s="78" t="s">
        <v>233</v>
      </c>
      <c r="C6" s="79" t="s">
        <v>234</v>
      </c>
    </row>
    <row r="7" spans="1:3" ht="15">
      <c r="A7" s="3" t="s">
        <v>235</v>
      </c>
      <c r="B7" s="80">
        <f>('[1]стандартноразмерные материалы'!F10+'[1]погонный материал'!D13*2+'[1]штучный материал'!D34)*2.5</f>
        <v>3750</v>
      </c>
      <c r="C7" s="81">
        <f>('[1]стандартноразмерные материалы'!F10*2+'[1]погонный материал'!D13*4+'[1]штучный материал'!D34)*2.5</f>
        <v>5550</v>
      </c>
    </row>
    <row r="8" spans="1:3" ht="15">
      <c r="A8" s="3" t="s">
        <v>236</v>
      </c>
      <c r="B8" s="82">
        <f>('[1]стандартноразмерные материалы'!F10+'[1]погонный материал'!D13*2+'[1]погонный материал'!D15*2+'[1]штучный материал'!D34)*2</f>
        <v>6080</v>
      </c>
      <c r="C8" s="81">
        <f>('[1]стандартноразмерные материалы'!F10*2+'[1]погонный материал'!D13*2+'[1]погонный материал'!D15*2+'[1]штучный материал'!D34)*2</f>
        <v>6520</v>
      </c>
    </row>
    <row r="9" spans="1:3" ht="15">
      <c r="A9" s="3" t="s">
        <v>237</v>
      </c>
      <c r="B9" s="82">
        <f>('[1]стандартноразмерные материалы'!F10+'[1]стандартноразмерные материалы'!F28+'[1]штучный материал'!D34)*3</f>
        <v>3645</v>
      </c>
      <c r="C9" s="83">
        <f>('[1]стандартноразмерные материалы'!F10*2+'[1]стандартноразмерные материалы'!F28+'[1]штучный материал'!D34)*2.5</f>
        <v>3587.5</v>
      </c>
    </row>
    <row r="10" spans="1:3" ht="15">
      <c r="A10" s="3" t="s">
        <v>238</v>
      </c>
      <c r="B10" s="84">
        <f>('[1]стандартноразмерные материалы'!F10+'[1]стандартноразмерные материалы'!F29+'[1]штучный материал'!D34)*2.5</f>
        <v>4000</v>
      </c>
      <c r="C10" s="83">
        <f>('[1]стандартноразмерные материалы'!F10*2+'[1]стандартноразмерные материалы'!F29+'[1]штучный материал'!D34)*2.5</f>
        <v>4550</v>
      </c>
    </row>
    <row r="11" spans="1:3" ht="15">
      <c r="A11" s="3" t="s">
        <v>239</v>
      </c>
      <c r="B11" s="84">
        <f>('[1]стандартноразмерные материалы'!F10+'[1]стандартноразмерные материалы'!F30+'[1]штучный материал'!D34)*2.5</f>
        <v>4250</v>
      </c>
      <c r="C11" s="83">
        <f>('[1]стандартноразмерные материалы'!F10*2+'[1]стандартноразмерные материалы'!F30+'[1]штучный материал'!D34)*2.5</f>
        <v>4800</v>
      </c>
    </row>
    <row r="12" spans="1:3" ht="15">
      <c r="A12" s="85"/>
      <c r="B12" s="86"/>
      <c r="C12" s="81"/>
    </row>
    <row r="13" spans="1:3" ht="15">
      <c r="A13" s="3" t="s">
        <v>240</v>
      </c>
      <c r="B13" s="87">
        <f>('[1]стандартноразмерные материалы'!F10*2+'[1]погонный материал'!D13*4+'[1]штучный материал'!D35)*2.5</f>
        <v>7630</v>
      </c>
      <c r="C13" s="81"/>
    </row>
    <row r="14" spans="1:3" ht="15">
      <c r="A14" s="3" t="s">
        <v>241</v>
      </c>
      <c r="B14" s="80">
        <f>('[1]стандартноразмерные материалы'!F10*2+'[1]погонный материал'!D13*2+'[1]погонный материал'!D15*2+'[1]штучный материал'!D35)*2.5</f>
        <v>10230</v>
      </c>
      <c r="C14" s="81"/>
    </row>
    <row r="15" spans="1:3" ht="15">
      <c r="A15" s="3" t="s">
        <v>242</v>
      </c>
      <c r="B15" s="80">
        <f>('[1]стандартноразмерные материалы'!F10*2+'[1]стандартноразмерные материалы'!F28*2+'[1]штучный материал'!D35)*2.5</f>
        <v>6205</v>
      </c>
      <c r="C15" s="81"/>
    </row>
    <row r="16" spans="1:3" ht="15">
      <c r="A16" s="3" t="s">
        <v>243</v>
      </c>
      <c r="B16" s="80">
        <f>('[1]стандартноразмерные материалы'!F10*2+'[1]стандартноразмерные материалы'!F29*2+'[1]штучный материал'!D35)*2.5</f>
        <v>8130</v>
      </c>
      <c r="C16" s="81"/>
    </row>
    <row r="17" spans="1:3" ht="15">
      <c r="A17" s="3" t="s">
        <v>244</v>
      </c>
      <c r="B17" s="80">
        <f>('[1]стандартноразмерные материалы'!F10*2+'[1]стандартноразмерные материалы'!F30*2+'[1]штучный материал'!D35)*2.5</f>
        <v>8630</v>
      </c>
      <c r="C17" s="81"/>
    </row>
    <row r="18" spans="1:3" ht="15">
      <c r="A18" s="3"/>
      <c r="B18" s="80"/>
      <c r="C18" s="81"/>
    </row>
    <row r="19" ht="15">
      <c r="B19" s="26"/>
    </row>
    <row r="20" spans="1:3" ht="15">
      <c r="A20" s="26"/>
      <c r="B20" s="26"/>
      <c r="C20" s="26"/>
    </row>
    <row r="21" ht="15.75">
      <c r="A21" s="18" t="s">
        <v>30</v>
      </c>
    </row>
    <row r="22" ht="15.75">
      <c r="A22" s="20" t="s">
        <v>45</v>
      </c>
    </row>
    <row r="23" ht="15.75">
      <c r="A23" s="20" t="s">
        <v>44</v>
      </c>
    </row>
    <row r="24" ht="15.75">
      <c r="A24" s="39" t="s">
        <v>43</v>
      </c>
    </row>
    <row r="32" ht="15">
      <c r="A32" s="4"/>
    </row>
    <row r="33" ht="15">
      <c r="A33" s="4"/>
    </row>
  </sheetData>
  <sheetProtection/>
  <mergeCells count="3">
    <mergeCell ref="A1:C1"/>
    <mergeCell ref="A3:C3"/>
    <mergeCell ref="A5:A6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9.00390625" style="0" customWidth="1"/>
    <col min="2" max="2" width="10.8515625" style="0" customWidth="1"/>
    <col min="3" max="3" width="11.00390625" style="0" customWidth="1"/>
  </cols>
  <sheetData>
    <row r="1" spans="1:3" s="15" customFormat="1" ht="20.25">
      <c r="A1" s="96" t="s">
        <v>46</v>
      </c>
      <c r="B1" s="96"/>
      <c r="C1" s="96"/>
    </row>
    <row r="2" spans="1:2" s="15" customFormat="1" ht="20.25">
      <c r="A2" s="14"/>
      <c r="B2" s="14"/>
    </row>
    <row r="3" spans="1:3" s="15" customFormat="1" ht="56.25" customHeight="1">
      <c r="A3" s="97" t="s">
        <v>27</v>
      </c>
      <c r="B3" s="97"/>
      <c r="C3" s="97"/>
    </row>
    <row r="4" s="15" customFormat="1" ht="27" customHeight="1"/>
    <row r="5" spans="1:3" s="15" customFormat="1" ht="18.75">
      <c r="A5" s="52" t="s">
        <v>0</v>
      </c>
      <c r="B5" s="99" t="s">
        <v>11</v>
      </c>
      <c r="C5" s="99"/>
    </row>
    <row r="6" spans="1:3" ht="15">
      <c r="A6" s="2" t="s">
        <v>14</v>
      </c>
      <c r="B6" s="40">
        <v>300</v>
      </c>
      <c r="C6" s="41" t="s">
        <v>18</v>
      </c>
    </row>
    <row r="7" spans="1:3" ht="15">
      <c r="A7" s="2" t="s">
        <v>15</v>
      </c>
      <c r="B7" s="40">
        <v>300</v>
      </c>
      <c r="C7" s="41" t="s">
        <v>18</v>
      </c>
    </row>
    <row r="8" spans="1:3" ht="15">
      <c r="A8" s="2" t="s">
        <v>16</v>
      </c>
      <c r="B8" s="40">
        <f>'[1]погонный материал'!D17*4.7</f>
        <v>249.10000000000002</v>
      </c>
      <c r="C8" s="41" t="s">
        <v>18</v>
      </c>
    </row>
    <row r="9" spans="1:3" ht="15">
      <c r="A9" s="2" t="s">
        <v>47</v>
      </c>
      <c r="B9" s="40">
        <f>'[1]погонный материал'!D13*2</f>
        <v>500</v>
      </c>
      <c r="C9" s="41" t="s">
        <v>17</v>
      </c>
    </row>
    <row r="10" spans="1:3" ht="15">
      <c r="A10" s="2" t="s">
        <v>48</v>
      </c>
      <c r="B10" s="40">
        <f>'[1]погонный материал'!D14*2</f>
        <v>1030</v>
      </c>
      <c r="C10" s="41" t="s">
        <v>17</v>
      </c>
    </row>
    <row r="11" spans="1:3" ht="15">
      <c r="A11" s="2" t="s">
        <v>49</v>
      </c>
      <c r="B11" s="40">
        <f>'[1]погонный материал'!D15*2</f>
        <v>1540</v>
      </c>
      <c r="C11" s="41" t="s">
        <v>17</v>
      </c>
    </row>
    <row r="12" spans="1:3" ht="15">
      <c r="A12" s="2" t="s">
        <v>50</v>
      </c>
      <c r="B12" s="40">
        <f>'[1]погонный материал'!D16*2</f>
        <v>930</v>
      </c>
      <c r="C12" s="41" t="s">
        <v>17</v>
      </c>
    </row>
    <row r="14" spans="1:2" ht="15.75">
      <c r="A14" s="103"/>
      <c r="B14" s="103"/>
    </row>
    <row r="15" ht="15.75">
      <c r="A15" s="18" t="s">
        <v>30</v>
      </c>
    </row>
    <row r="16" ht="15.75">
      <c r="A16" s="20" t="s">
        <v>38</v>
      </c>
    </row>
    <row r="17" ht="15.75">
      <c r="A17" s="20" t="s">
        <v>19</v>
      </c>
    </row>
    <row r="18" ht="15.75">
      <c r="A18" s="39" t="s">
        <v>43</v>
      </c>
    </row>
    <row r="20" ht="15">
      <c r="A20" s="4"/>
    </row>
    <row r="21" ht="15">
      <c r="A21" s="4"/>
    </row>
  </sheetData>
  <sheetProtection/>
  <mergeCells count="4">
    <mergeCell ref="A14:B14"/>
    <mergeCell ref="B5:C5"/>
    <mergeCell ref="A3:C3"/>
    <mergeCell ref="A1:C1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C26"/>
  <sheetViews>
    <sheetView zoomScalePageLayoutView="0" workbookViewId="0" topLeftCell="A1">
      <selection activeCell="B19" sqref="B19"/>
    </sheetView>
  </sheetViews>
  <sheetFormatPr defaultColWidth="22.421875" defaultRowHeight="15"/>
  <cols>
    <col min="1" max="1" width="31.00390625" style="0" bestFit="1" customWidth="1"/>
    <col min="2" max="2" width="22.421875" style="0" customWidth="1"/>
    <col min="3" max="254" width="9.140625" style="0" customWidth="1"/>
    <col min="255" max="255" width="34.140625" style="0" customWidth="1"/>
  </cols>
  <sheetData>
    <row r="1" spans="1:2" ht="15">
      <c r="A1" s="104" t="s">
        <v>245</v>
      </c>
      <c r="B1" s="104"/>
    </row>
    <row r="2" spans="1:2" ht="15">
      <c r="A2" s="104"/>
      <c r="B2" s="104"/>
    </row>
    <row r="4" spans="1:3" ht="15">
      <c r="A4" s="42" t="s">
        <v>0</v>
      </c>
      <c r="B4" s="42" t="s">
        <v>11</v>
      </c>
      <c r="C4" s="42" t="s">
        <v>246</v>
      </c>
    </row>
    <row r="5" spans="1:3" ht="15">
      <c r="A5" s="88" t="s">
        <v>247</v>
      </c>
      <c r="B5" s="88">
        <f>'[1]стандартноразмерные материалы'!G25</f>
        <v>305</v>
      </c>
      <c r="C5" s="88" t="s">
        <v>141</v>
      </c>
    </row>
    <row r="6" spans="1:3" ht="15">
      <c r="A6" s="88" t="s">
        <v>248</v>
      </c>
      <c r="B6" s="88">
        <f>'[1]стандартноразмерные материалы'!G26</f>
        <v>750</v>
      </c>
      <c r="C6" s="88" t="s">
        <v>141</v>
      </c>
    </row>
    <row r="7" spans="1:3" ht="15">
      <c r="A7" s="88" t="s">
        <v>249</v>
      </c>
      <c r="B7" s="88">
        <f>'[1]стандартноразмерные материалы'!G27</f>
        <v>850</v>
      </c>
      <c r="C7" s="88" t="s">
        <v>141</v>
      </c>
    </row>
    <row r="8" spans="1:3" ht="15">
      <c r="A8" s="88" t="s">
        <v>250</v>
      </c>
      <c r="B8" s="88">
        <f>'[1]стандартноразмерные материалы'!G28</f>
        <v>315</v>
      </c>
      <c r="C8" s="88" t="s">
        <v>141</v>
      </c>
    </row>
    <row r="9" spans="1:3" ht="15">
      <c r="A9" s="88" t="s">
        <v>251</v>
      </c>
      <c r="B9" s="88">
        <f>'[1]стандартноразмерные материалы'!G29</f>
        <v>780</v>
      </c>
      <c r="C9" s="88" t="s">
        <v>141</v>
      </c>
    </row>
    <row r="10" spans="1:3" ht="15">
      <c r="A10" s="88" t="s">
        <v>252</v>
      </c>
      <c r="B10" s="88">
        <f>'[1]стандартноразмерные материалы'!G30</f>
        <v>800</v>
      </c>
      <c r="C10" s="88" t="s">
        <v>141</v>
      </c>
    </row>
    <row r="11" spans="1:3" ht="15">
      <c r="A11" s="88" t="s">
        <v>253</v>
      </c>
      <c r="B11" s="88">
        <f>'[1]стандартноразмерные материалы'!G31</f>
        <v>400</v>
      </c>
      <c r="C11" s="88" t="s">
        <v>141</v>
      </c>
    </row>
    <row r="12" spans="1:3" ht="15">
      <c r="A12" s="88" t="s">
        <v>254</v>
      </c>
      <c r="B12" s="88">
        <f>'[1]стандартноразмерные материалы'!G32</f>
        <v>670</v>
      </c>
      <c r="C12" s="88" t="s">
        <v>141</v>
      </c>
    </row>
    <row r="13" spans="1:3" ht="15">
      <c r="A13" s="88" t="s">
        <v>255</v>
      </c>
      <c r="B13" s="88">
        <f>'[1]стандартноразмерные материалы'!G33</f>
        <v>100</v>
      </c>
      <c r="C13" s="88" t="s">
        <v>141</v>
      </c>
    </row>
    <row r="14" spans="1:3" ht="15">
      <c r="A14" s="88" t="s">
        <v>256</v>
      </c>
      <c r="B14" s="43">
        <f>'[1]погонный материал'!D22*2</f>
        <v>40</v>
      </c>
      <c r="C14" s="88" t="s">
        <v>257</v>
      </c>
    </row>
    <row r="15" spans="1:3" ht="15">
      <c r="A15" s="88" t="s">
        <v>258</v>
      </c>
      <c r="B15" s="43">
        <f>'[1]штучный материал'!D36*2</f>
        <v>40</v>
      </c>
      <c r="C15" s="88" t="s">
        <v>230</v>
      </c>
    </row>
    <row r="16" spans="1:2" ht="18.75">
      <c r="A16" s="1"/>
      <c r="B16" s="1"/>
    </row>
    <row r="25" ht="15">
      <c r="A25" s="4"/>
    </row>
    <row r="26" ht="15">
      <c r="A26" s="4"/>
    </row>
  </sheetData>
  <sheetProtection/>
  <mergeCells count="1">
    <mergeCell ref="A1:B2"/>
  </mergeCells>
  <printOptions/>
  <pageMargins left="0.35433070866141736" right="0.7086614173228347" top="0.7480314960629921" bottom="0.7480314960629921" header="0.31496062992125984" footer="0.31496062992125984"/>
  <pageSetup fitToHeight="1" fitToWidth="1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</dc:creator>
  <cp:keywords/>
  <dc:description/>
  <cp:lastModifiedBy>Ехидный Змей</cp:lastModifiedBy>
  <cp:lastPrinted>2014-05-12T12:57:23Z</cp:lastPrinted>
  <dcterms:created xsi:type="dcterms:W3CDTF">2014-03-16T18:12:54Z</dcterms:created>
  <dcterms:modified xsi:type="dcterms:W3CDTF">2015-03-05T10:41:20Z</dcterms:modified>
  <cp:category/>
  <cp:version/>
  <cp:contentType/>
  <cp:contentStatus/>
</cp:coreProperties>
</file>